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me\OneDrive\Documents\Church\Stewardship\"/>
    </mc:Choice>
  </mc:AlternateContent>
  <xr:revisionPtr revIDLastSave="0" documentId="13_ncr:1_{2CA575D0-250D-4FED-A874-250B44DF2660}" xr6:coauthVersionLast="47" xr6:coauthVersionMax="47" xr10:uidLastSave="{00000000-0000-0000-0000-000000000000}"/>
  <bookViews>
    <workbookView xWindow="-120" yWindow="-120" windowWidth="29040" windowHeight="15720" firstSheet="1" activeTab="1" xr2:uid="{018B9D03-8885-475F-AB99-248D86E1A7E0}"/>
  </bookViews>
  <sheets>
    <sheet name="Q2 2023-2024" sheetId="2" r:id="rId1"/>
    <sheet name="2024 2025" sheetId="3" r:id="rId2"/>
  </sheets>
  <definedNames>
    <definedName name="_xlnm.Print_Area" localSheetId="1">'2024 2025'!#REF!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5" i="2" l="1"/>
  <c r="O162" i="2"/>
  <c r="N162" i="2"/>
  <c r="M162" i="2"/>
  <c r="L162" i="2"/>
  <c r="K162" i="2"/>
  <c r="J162" i="2"/>
  <c r="D162" i="2"/>
  <c r="E162" i="2" s="1"/>
  <c r="F162" i="2" s="1"/>
  <c r="G162" i="2" s="1"/>
  <c r="H162" i="2" s="1"/>
  <c r="I162" i="2" s="1"/>
  <c r="O159" i="2"/>
  <c r="N159" i="2"/>
  <c r="M159" i="2"/>
  <c r="L159" i="2"/>
  <c r="K159" i="2"/>
  <c r="J159" i="2"/>
  <c r="D159" i="2"/>
  <c r="E159" i="2" s="1"/>
  <c r="F159" i="2" s="1"/>
  <c r="G159" i="2" s="1"/>
  <c r="H159" i="2" s="1"/>
  <c r="I159" i="2" s="1"/>
  <c r="O156" i="2"/>
  <c r="N156" i="2"/>
  <c r="M156" i="2"/>
  <c r="L156" i="2"/>
  <c r="K156" i="2"/>
  <c r="J156" i="2"/>
  <c r="D156" i="2"/>
  <c r="E156" i="2" s="1"/>
  <c r="F156" i="2" s="1"/>
  <c r="G156" i="2" s="1"/>
  <c r="H156" i="2" s="1"/>
  <c r="I156" i="2" s="1"/>
  <c r="O153" i="2"/>
  <c r="N153" i="2"/>
  <c r="M153" i="2"/>
  <c r="L153" i="2"/>
  <c r="K153" i="2"/>
  <c r="J153" i="2"/>
  <c r="D153" i="2"/>
  <c r="E153" i="2" s="1"/>
  <c r="F153" i="2" s="1"/>
  <c r="G153" i="2" s="1"/>
  <c r="H153" i="2" s="1"/>
  <c r="I153" i="2" s="1"/>
  <c r="O150" i="2"/>
  <c r="N150" i="2"/>
  <c r="M150" i="2"/>
  <c r="L150" i="2"/>
  <c r="K150" i="2"/>
  <c r="J150" i="2"/>
  <c r="D150" i="2"/>
  <c r="E150" i="2" s="1"/>
  <c r="F150" i="2" s="1"/>
  <c r="G150" i="2" s="1"/>
  <c r="H150" i="2" s="1"/>
  <c r="I150" i="2" s="1"/>
  <c r="O147" i="2"/>
  <c r="N147" i="2"/>
  <c r="M147" i="2"/>
  <c r="L147" i="2"/>
  <c r="K147" i="2"/>
  <c r="J147" i="2"/>
  <c r="D147" i="2"/>
  <c r="E147" i="2" s="1"/>
  <c r="F147" i="2" s="1"/>
  <c r="G147" i="2" s="1"/>
  <c r="H147" i="2" s="1"/>
  <c r="I147" i="2" s="1"/>
  <c r="O144" i="2"/>
  <c r="N144" i="2"/>
  <c r="M144" i="2"/>
  <c r="L144" i="2"/>
  <c r="K144" i="2"/>
  <c r="J144" i="2"/>
  <c r="D144" i="2"/>
  <c r="E144" i="2" s="1"/>
  <c r="F144" i="2" s="1"/>
  <c r="G144" i="2" s="1"/>
  <c r="H144" i="2" s="1"/>
  <c r="I144" i="2" s="1"/>
  <c r="O141" i="2"/>
  <c r="N141" i="2"/>
  <c r="M141" i="2"/>
  <c r="M165" i="2" s="1"/>
  <c r="M77" i="2" s="1"/>
  <c r="L141" i="2"/>
  <c r="K141" i="2"/>
  <c r="J141" i="2"/>
  <c r="E141" i="2"/>
  <c r="D141" i="2"/>
  <c r="N134" i="2"/>
  <c r="O134" i="2" s="1"/>
  <c r="M134" i="2"/>
  <c r="L134" i="2"/>
  <c r="K134" i="2"/>
  <c r="J134" i="2"/>
  <c r="G134" i="2"/>
  <c r="H134" i="2" s="1"/>
  <c r="I134" i="2" s="1"/>
  <c r="D134" i="2"/>
  <c r="N131" i="2"/>
  <c r="O131" i="2" s="1"/>
  <c r="M131" i="2"/>
  <c r="L131" i="2"/>
  <c r="K131" i="2"/>
  <c r="J131" i="2"/>
  <c r="E131" i="2"/>
  <c r="F131" i="2" s="1"/>
  <c r="G131" i="2" s="1"/>
  <c r="H131" i="2" s="1"/>
  <c r="I131" i="2" s="1"/>
  <c r="D131" i="2"/>
  <c r="N128" i="2"/>
  <c r="O128" i="2" s="1"/>
  <c r="M128" i="2"/>
  <c r="L128" i="2"/>
  <c r="K128" i="2"/>
  <c r="J128" i="2"/>
  <c r="D128" i="2"/>
  <c r="E128" i="2" s="1"/>
  <c r="F128" i="2" s="1"/>
  <c r="G128" i="2" s="1"/>
  <c r="H128" i="2" s="1"/>
  <c r="I128" i="2" s="1"/>
  <c r="N125" i="2"/>
  <c r="O125" i="2" s="1"/>
  <c r="M125" i="2"/>
  <c r="L125" i="2"/>
  <c r="K125" i="2"/>
  <c r="J125" i="2"/>
  <c r="D125" i="2"/>
  <c r="E125" i="2" s="1"/>
  <c r="F125" i="2" s="1"/>
  <c r="G125" i="2" s="1"/>
  <c r="H125" i="2" s="1"/>
  <c r="I125" i="2" s="1"/>
  <c r="N122" i="2"/>
  <c r="O122" i="2" s="1"/>
  <c r="M122" i="2"/>
  <c r="L122" i="2"/>
  <c r="K122" i="2"/>
  <c r="J122" i="2"/>
  <c r="D122" i="2"/>
  <c r="E122" i="2" s="1"/>
  <c r="F122" i="2" s="1"/>
  <c r="G122" i="2" s="1"/>
  <c r="H122" i="2" s="1"/>
  <c r="I122" i="2" s="1"/>
  <c r="O119" i="2"/>
  <c r="N119" i="2"/>
  <c r="M119" i="2"/>
  <c r="L119" i="2"/>
  <c r="K119" i="2"/>
  <c r="J119" i="2"/>
  <c r="D119" i="2"/>
  <c r="E119" i="2" s="1"/>
  <c r="F119" i="2" s="1"/>
  <c r="G119" i="2" s="1"/>
  <c r="H119" i="2" s="1"/>
  <c r="I119" i="2" s="1"/>
  <c r="N116" i="2"/>
  <c r="O116" i="2" s="1"/>
  <c r="M116" i="2"/>
  <c r="L116" i="2"/>
  <c r="K116" i="2"/>
  <c r="J116" i="2"/>
  <c r="D116" i="2"/>
  <c r="E116" i="2" s="1"/>
  <c r="F116" i="2" s="1"/>
  <c r="G116" i="2" s="1"/>
  <c r="H116" i="2" s="1"/>
  <c r="I116" i="2" s="1"/>
  <c r="N113" i="2"/>
  <c r="O113" i="2" s="1"/>
  <c r="M113" i="2"/>
  <c r="L113" i="2"/>
  <c r="K113" i="2"/>
  <c r="J113" i="2"/>
  <c r="D113" i="2"/>
  <c r="E113" i="2" s="1"/>
  <c r="F113" i="2" s="1"/>
  <c r="G113" i="2" s="1"/>
  <c r="H113" i="2" s="1"/>
  <c r="I113" i="2" s="1"/>
  <c r="N110" i="2"/>
  <c r="O110" i="2" s="1"/>
  <c r="M110" i="2"/>
  <c r="L110" i="2"/>
  <c r="K110" i="2"/>
  <c r="J110" i="2"/>
  <c r="E110" i="2"/>
  <c r="F110" i="2" s="1"/>
  <c r="G110" i="2" s="1"/>
  <c r="H110" i="2" s="1"/>
  <c r="I110" i="2" s="1"/>
  <c r="D110" i="2"/>
  <c r="N107" i="2"/>
  <c r="O107" i="2" s="1"/>
  <c r="M107" i="2"/>
  <c r="L107" i="2"/>
  <c r="K107" i="2"/>
  <c r="J107" i="2"/>
  <c r="E107" i="2"/>
  <c r="F107" i="2" s="1"/>
  <c r="G107" i="2" s="1"/>
  <c r="H107" i="2" s="1"/>
  <c r="I107" i="2" s="1"/>
  <c r="D107" i="2"/>
  <c r="N104" i="2"/>
  <c r="M104" i="2"/>
  <c r="L104" i="2"/>
  <c r="K104" i="2"/>
  <c r="J104" i="2"/>
  <c r="D104" i="2"/>
  <c r="E104" i="2" s="1"/>
  <c r="F104" i="2" s="1"/>
  <c r="C101" i="2"/>
  <c r="C76" i="2" s="1"/>
  <c r="O98" i="2"/>
  <c r="N98" i="2"/>
  <c r="M98" i="2"/>
  <c r="L98" i="2"/>
  <c r="K98" i="2"/>
  <c r="J98" i="2"/>
  <c r="D98" i="2"/>
  <c r="E98" i="2" s="1"/>
  <c r="F98" i="2" s="1"/>
  <c r="G98" i="2" s="1"/>
  <c r="H98" i="2" s="1"/>
  <c r="I98" i="2" s="1"/>
  <c r="O95" i="2"/>
  <c r="N95" i="2"/>
  <c r="M95" i="2"/>
  <c r="L95" i="2"/>
  <c r="K95" i="2"/>
  <c r="J95" i="2"/>
  <c r="D95" i="2"/>
  <c r="E95" i="2" s="1"/>
  <c r="F95" i="2" s="1"/>
  <c r="G95" i="2" s="1"/>
  <c r="H95" i="2" s="1"/>
  <c r="I95" i="2" s="1"/>
  <c r="O92" i="2"/>
  <c r="N92" i="2"/>
  <c r="M92" i="2"/>
  <c r="L92" i="2"/>
  <c r="K92" i="2"/>
  <c r="J92" i="2"/>
  <c r="D92" i="2"/>
  <c r="E92" i="2" s="1"/>
  <c r="F92" i="2" s="1"/>
  <c r="G92" i="2" s="1"/>
  <c r="H92" i="2" s="1"/>
  <c r="I92" i="2" s="1"/>
  <c r="O89" i="2"/>
  <c r="N89" i="2"/>
  <c r="M89" i="2"/>
  <c r="M101" i="2" s="1"/>
  <c r="M76" i="2" s="1"/>
  <c r="M80" i="2" s="1"/>
  <c r="L89" i="2"/>
  <c r="K89" i="2"/>
  <c r="J89" i="2"/>
  <c r="D89" i="2"/>
  <c r="E89" i="2" s="1"/>
  <c r="F89" i="2" s="1"/>
  <c r="G89" i="2" s="1"/>
  <c r="H89" i="2" s="1"/>
  <c r="I89" i="2" s="1"/>
  <c r="O86" i="2"/>
  <c r="O101" i="2" s="1"/>
  <c r="O76" i="2" s="1"/>
  <c r="O80" i="2" s="1"/>
  <c r="N86" i="2"/>
  <c r="N101" i="2" s="1"/>
  <c r="N76" i="2" s="1"/>
  <c r="N80" i="2" s="1"/>
  <c r="M86" i="2"/>
  <c r="L86" i="2"/>
  <c r="L101" i="2" s="1"/>
  <c r="L76" i="2" s="1"/>
  <c r="L80" i="2" s="1"/>
  <c r="K86" i="2"/>
  <c r="K101" i="2" s="1"/>
  <c r="K76" i="2" s="1"/>
  <c r="K80" i="2" s="1"/>
  <c r="J86" i="2"/>
  <c r="J101" i="2" s="1"/>
  <c r="J76" i="2" s="1"/>
  <c r="J80" i="2" s="1"/>
  <c r="D86" i="2"/>
  <c r="E86" i="2" s="1"/>
  <c r="C78" i="2"/>
  <c r="C77" i="2"/>
  <c r="O71" i="2"/>
  <c r="O75" i="2" s="1"/>
  <c r="N71" i="2"/>
  <c r="N75" i="2" s="1"/>
  <c r="M71" i="2"/>
  <c r="M75" i="2" s="1"/>
  <c r="L71" i="2"/>
  <c r="L75" i="2" s="1"/>
  <c r="K71" i="2"/>
  <c r="K75" i="2" s="1"/>
  <c r="J71" i="2"/>
  <c r="J75" i="2" s="1"/>
  <c r="I71" i="2"/>
  <c r="I75" i="2" s="1"/>
  <c r="H71" i="2"/>
  <c r="H75" i="2" s="1"/>
  <c r="G71" i="2"/>
  <c r="G75" i="2" s="1"/>
  <c r="F71" i="2"/>
  <c r="F75" i="2" s="1"/>
  <c r="E71" i="2"/>
  <c r="E75" i="2" s="1"/>
  <c r="D71" i="2"/>
  <c r="D75" i="2" s="1"/>
  <c r="C71" i="2"/>
  <c r="C75" i="2" s="1"/>
  <c r="N62" i="2"/>
  <c r="N63" i="2" s="1"/>
  <c r="K62" i="2"/>
  <c r="J62" i="2"/>
  <c r="J63" i="2" s="1"/>
  <c r="I62" i="2"/>
  <c r="C62" i="2"/>
  <c r="O60" i="2"/>
  <c r="O59" i="2"/>
  <c r="O58" i="2"/>
  <c r="O57" i="2"/>
  <c r="O56" i="2" s="1"/>
  <c r="P56" i="2"/>
  <c r="P62" i="2" s="1"/>
  <c r="N56" i="2"/>
  <c r="M56" i="2"/>
  <c r="M62" i="2" s="1"/>
  <c r="L56" i="2"/>
  <c r="L62" i="2" s="1"/>
  <c r="K56" i="2"/>
  <c r="J56" i="2"/>
  <c r="I56" i="2"/>
  <c r="H56" i="2"/>
  <c r="G56" i="2"/>
  <c r="G62" i="2" s="1"/>
  <c r="F56" i="2"/>
  <c r="E56" i="2"/>
  <c r="E62" i="2" s="1"/>
  <c r="D56" i="2"/>
  <c r="D62" i="2" s="1"/>
  <c r="C56" i="2"/>
  <c r="O54" i="2"/>
  <c r="Q54" i="2" s="1"/>
  <c r="O53" i="2"/>
  <c r="Q53" i="2" s="1"/>
  <c r="O52" i="2"/>
  <c r="Q52" i="2" s="1"/>
  <c r="O51" i="2"/>
  <c r="Q51" i="2" s="1"/>
  <c r="O50" i="2"/>
  <c r="Q50" i="2" s="1"/>
  <c r="O49" i="2"/>
  <c r="Q49" i="2" s="1"/>
  <c r="O48" i="2"/>
  <c r="Q48" i="2" s="1"/>
  <c r="Q42" i="2"/>
  <c r="O42" i="2"/>
  <c r="O41" i="2"/>
  <c r="Q41" i="2" s="1"/>
  <c r="O40" i="2"/>
  <c r="Q40" i="2" s="1"/>
  <c r="O39" i="2"/>
  <c r="Q39" i="2" s="1"/>
  <c r="O36" i="2"/>
  <c r="Q36" i="2" s="1"/>
  <c r="O35" i="2"/>
  <c r="Q35" i="2" s="1"/>
  <c r="O34" i="2"/>
  <c r="Q34" i="2" s="1"/>
  <c r="O33" i="2"/>
  <c r="Q33" i="2" s="1"/>
  <c r="Q30" i="2"/>
  <c r="O30" i="2"/>
  <c r="O29" i="2"/>
  <c r="Q29" i="2" s="1"/>
  <c r="O28" i="2"/>
  <c r="Q28" i="2" s="1"/>
  <c r="H27" i="2"/>
  <c r="O24" i="2"/>
  <c r="Q24" i="2" s="1"/>
  <c r="O23" i="2"/>
  <c r="Q23" i="2" s="1"/>
  <c r="O22" i="2"/>
  <c r="Q22" i="2" s="1"/>
  <c r="F21" i="2"/>
  <c r="O21" i="2" s="1"/>
  <c r="Q21" i="2" s="1"/>
  <c r="O20" i="2"/>
  <c r="Q20" i="2" s="1"/>
  <c r="Q19" i="2"/>
  <c r="O19" i="2"/>
  <c r="O18" i="2"/>
  <c r="Q18" i="2" s="1"/>
  <c r="O17" i="2"/>
  <c r="Q17" i="2" s="1"/>
  <c r="P11" i="2"/>
  <c r="N11" i="2"/>
  <c r="M11" i="2"/>
  <c r="L11" i="2"/>
  <c r="L63" i="2" s="1"/>
  <c r="K11" i="2"/>
  <c r="J11" i="2"/>
  <c r="I11" i="2"/>
  <c r="H11" i="2"/>
  <c r="G11" i="2"/>
  <c r="E11" i="2"/>
  <c r="D11" i="2"/>
  <c r="C11" i="2"/>
  <c r="C63" i="2" s="1"/>
  <c r="O10" i="2"/>
  <c r="Q10" i="2" s="1"/>
  <c r="O9" i="2"/>
  <c r="Q9" i="2" s="1"/>
  <c r="O8" i="2"/>
  <c r="Q8" i="2" s="1"/>
  <c r="O7" i="2"/>
  <c r="Q7" i="2" s="1"/>
  <c r="F6" i="2"/>
  <c r="F11" i="2" s="1"/>
  <c r="C6" i="2"/>
  <c r="O6" i="2" s="1"/>
  <c r="Q6" i="2" s="1"/>
  <c r="C5" i="2"/>
  <c r="O5" i="2" s="1"/>
  <c r="D63" i="2" l="1"/>
  <c r="I63" i="2"/>
  <c r="M63" i="2"/>
  <c r="M137" i="2"/>
  <c r="M78" i="2" s="1"/>
  <c r="J165" i="2"/>
  <c r="J77" i="2" s="1"/>
  <c r="N165" i="2"/>
  <c r="N77" i="2" s="1"/>
  <c r="E63" i="2"/>
  <c r="Q56" i="2"/>
  <c r="F62" i="2"/>
  <c r="C80" i="2"/>
  <c r="J137" i="2"/>
  <c r="J78" i="2" s="1"/>
  <c r="N137" i="2"/>
  <c r="N78" i="2" s="1"/>
  <c r="K165" i="2"/>
  <c r="K77" i="2" s="1"/>
  <c r="O165" i="2"/>
  <c r="O77" i="2" s="1"/>
  <c r="F63" i="2"/>
  <c r="G63" i="2"/>
  <c r="K63" i="2"/>
  <c r="H62" i="2"/>
  <c r="H63" i="2" s="1"/>
  <c r="K137" i="2"/>
  <c r="K78" i="2" s="1"/>
  <c r="D137" i="2"/>
  <c r="D78" i="2" s="1"/>
  <c r="L137" i="2"/>
  <c r="L78" i="2" s="1"/>
  <c r="D165" i="2"/>
  <c r="D77" i="2" s="1"/>
  <c r="L165" i="2"/>
  <c r="L77" i="2" s="1"/>
  <c r="O11" i="2"/>
  <c r="Q5" i="2"/>
  <c r="F137" i="2"/>
  <c r="F78" i="2" s="1"/>
  <c r="G104" i="2"/>
  <c r="E165" i="2"/>
  <c r="E77" i="2" s="1"/>
  <c r="F86" i="2"/>
  <c r="E101" i="2"/>
  <c r="E76" i="2" s="1"/>
  <c r="O104" i="2"/>
  <c r="O137" i="2" s="1"/>
  <c r="O78" i="2" s="1"/>
  <c r="E137" i="2"/>
  <c r="E78" i="2" s="1"/>
  <c r="D101" i="2"/>
  <c r="D76" i="2" s="1"/>
  <c r="O27" i="2"/>
  <c r="Q27" i="2" s="1"/>
  <c r="F141" i="2"/>
  <c r="D80" i="2" l="1"/>
  <c r="G86" i="2"/>
  <c r="F101" i="2"/>
  <c r="F76" i="2" s="1"/>
  <c r="G137" i="2"/>
  <c r="G78" i="2" s="1"/>
  <c r="H104" i="2"/>
  <c r="F165" i="2"/>
  <c r="F77" i="2" s="1"/>
  <c r="G141" i="2"/>
  <c r="O62" i="2"/>
  <c r="Q62" i="2" s="1"/>
  <c r="E80" i="2"/>
  <c r="Q11" i="2"/>
  <c r="F80" i="2" l="1"/>
  <c r="G165" i="2"/>
  <c r="G77" i="2" s="1"/>
  <c r="H141" i="2"/>
  <c r="H137" i="2"/>
  <c r="H78" i="2" s="1"/>
  <c r="I104" i="2"/>
  <c r="I137" i="2" s="1"/>
  <c r="I78" i="2" s="1"/>
  <c r="O63" i="2"/>
  <c r="G101" i="2"/>
  <c r="G76" i="2" s="1"/>
  <c r="G80" i="2" s="1"/>
  <c r="H86" i="2"/>
  <c r="H165" i="2" l="1"/>
  <c r="H77" i="2" s="1"/>
  <c r="I141" i="2"/>
  <c r="I165" i="2" s="1"/>
  <c r="I77" i="2" s="1"/>
  <c r="H101" i="2"/>
  <c r="H76" i="2" s="1"/>
  <c r="H80" i="2" s="1"/>
  <c r="I86" i="2"/>
  <c r="I101" i="2" s="1"/>
  <c r="I76" i="2" s="1"/>
  <c r="I8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94FF3E11-1FCD-4C9F-B570-94023AA177E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$13925 Pledges paid last fiscal year</t>
        </r>
      </text>
    </comment>
    <comment ref="C6" authorId="0" shapeId="0" xr:uid="{DAD924EC-8463-421D-A003-94B163CBF24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$13958 Given in April 2023</t>
        </r>
      </text>
    </comment>
    <comment ref="A7" authorId="1" shapeId="0" xr:uid="{27E5EBCB-8827-455C-A8EE-9F776504506D}">
      <text>
        <r>
          <rPr>
            <sz val="10"/>
            <color rgb="FF000000"/>
            <rFont val="Arial1"/>
          </rPr>
          <t>Cards, auction and others</t>
        </r>
      </text>
    </comment>
    <comment ref="F7" authorId="0" shapeId="0" xr:uid="{6530645E-36C5-475F-873C-242D8F2A4C0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H7" authorId="0" shapeId="0" xr:uid="{F080483B-95C4-43F4-A497-6EDF99E2918A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Audit, $1000 from cards</t>
        </r>
      </text>
    </comment>
    <comment ref="P19" authorId="0" shapeId="0" xr:uid="{F19CA45C-0272-437B-890C-1CE1785D9FA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$6600 for insurance, $573 for Worker's comp</t>
        </r>
      </text>
    </comment>
    <comment ref="F21" authorId="0" shapeId="0" xr:uid="{E2B3B9A0-B90E-4FED-B3FF-EC651EFE60A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$350 for Auctri lcense</t>
        </r>
      </text>
    </comment>
    <comment ref="H27" authorId="0" shapeId="0" xr:uid="{C02D8069-5638-442A-B284-8863CDF1D9B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$27 donated to cover cost of pizza</t>
        </r>
      </text>
    </comment>
    <comment ref="F33" authorId="0" shapeId="0" xr:uid="{8B0CD513-2BBF-4C3B-8DD8-130B6656CB1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made from the sale of items purchased in August</t>
        </r>
      </text>
    </comment>
    <comment ref="F35" authorId="0" shapeId="0" xr:uid="{6000CF68-25A7-4D06-8E52-F594E39816C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Cake for Jeff</t>
        </r>
      </text>
    </comment>
    <comment ref="D48" authorId="0" shapeId="0" xr:uid="{34D62599-0D6D-459C-87C0-9B6535AB85A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Old check of $901.68 to Sarah Sanders for March 2023 had been lost, another was sent.</t>
        </r>
      </text>
    </comment>
    <comment ref="D88" authorId="0" shapeId="0" xr:uid="{CA96E5DA-3FC9-4076-9416-F4134C9A9D5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$1294.1 from 2022/2023 surplus</t>
        </r>
      </text>
    </comment>
    <comment ref="I88" authorId="0" shapeId="0" xr:uid="{8BFDDFD1-C21F-43EB-BFA6-F44AFCD91093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Auction</t>
        </r>
      </text>
    </comment>
    <comment ref="D90" authorId="0" shapeId="0" xr:uid="{DD5474D1-44B9-4180-8998-ECB4A1EE04B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Kitchen repairs</t>
        </r>
      </text>
    </comment>
    <comment ref="G90" authorId="0" shapeId="0" xr:uid="{DDAF33C2-98CC-45F2-8730-D169DC9A381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Flooring repair from flood</t>
        </r>
      </text>
    </comment>
    <comment ref="D91" authorId="0" shapeId="0" xr:uid="{310E7901-BCE2-4006-AA4F-57AFD56AD85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$11647 from 2022/2023 surplus</t>
        </r>
      </text>
    </comment>
    <comment ref="D96" authorId="0" shapeId="0" xr:uid="{30082548-0A93-4E04-9819-D95504544BE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$1500 advance to GA attendees</t>
        </r>
      </text>
    </comment>
    <comment ref="E96" authorId="0" shapeId="0" xr:uid="{ED4F9074-E6AF-4A35-87F5-2B5C1F5BE22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Gift cards for flood repair</t>
        </r>
      </text>
    </comment>
    <comment ref="I96" authorId="0" shapeId="0" xr:uid="{ADF85E84-E7A2-429C-89F3-E65D8E1EC525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AV Tech</t>
        </r>
      </text>
    </comment>
    <comment ref="I124" authorId="0" shapeId="0" xr:uid="{B3DE2AD9-0ED2-4CEF-B3C0-866E1BD970AB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Green Arts Festival</t>
        </r>
      </text>
    </comment>
    <comment ref="D126" authorId="0" shapeId="0" xr:uid="{EDA14811-2CD2-4BF2-BF25-80009C3152D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Yearly contribution from the fund</t>
        </r>
      </text>
    </comment>
    <comment ref="F143" authorId="0" shapeId="0" xr:uid="{FD7D1173-5835-4C1B-8032-CFC00253577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 pride</t>
        </r>
      </text>
    </comment>
    <comment ref="H143" authorId="0" shapeId="0" xr:uid="{19CC6605-2EA7-4D26-B99D-75F824863CB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APEC</t>
        </r>
      </text>
    </comment>
    <comment ref="I143" authorId="0" shapeId="0" xr:uid="{A2FF698B-CA86-42C5-8C7B-A32D210973A5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APEC</t>
        </r>
      </text>
    </comment>
  </commentList>
</comments>
</file>

<file path=xl/sharedStrings.xml><?xml version="1.0" encoding="utf-8"?>
<sst xmlns="http://schemas.openxmlformats.org/spreadsheetml/2006/main" count="268" uniqueCount="117">
  <si>
    <t>OPERATING BUDGET (FY 2023-2024)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</si>
  <si>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</si>
  <si>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</si>
  <si>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</si>
  <si>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</si>
  <si>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</si>
  <si>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</si>
  <si>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</si>
  <si>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</si>
  <si>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</si>
  <si>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</si>
  <si>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</si>
  <si>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</si>
  <si>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</si>
  <si>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BUDGET</t>
  </si>
  <si>
    <t>%</t>
  </si>
  <si>
    <t>INCOME</t>
  </si>
  <si>
    <t xml:space="preserve">   Pledges</t>
  </si>
  <si>
    <t xml:space="preserve">  Non pledged gifts</t>
  </si>
  <si>
    <t xml:space="preserve">   Fundraisers</t>
  </si>
  <si>
    <t>Bldg. use Donations</t>
  </si>
  <si>
    <t xml:space="preserve">   Interest &amp; Misc</t>
  </si>
  <si>
    <t xml:space="preserve">   Endowment</t>
  </si>
  <si>
    <t xml:space="preserve">  TOTAL INCOME</t>
  </si>
  <si>
    <t>2024/2025 pledges</t>
  </si>
  <si>
    <t>EXPENSES</t>
  </si>
  <si>
    <t xml:space="preserve">  Administration</t>
  </si>
  <si>
    <t xml:space="preserve">    Facilities, Bld</t>
  </si>
  <si>
    <t xml:space="preserve">    Facilities, Ground</t>
  </si>
  <si>
    <t xml:space="preserve">    HG Insurance</t>
  </si>
  <si>
    <t xml:space="preserve">    Janitorial</t>
  </si>
  <si>
    <t>Telephone/internet/licenses</t>
  </si>
  <si>
    <t xml:space="preserve">    Electricity</t>
  </si>
  <si>
    <t xml:space="preserve">    Security System</t>
  </si>
  <si>
    <t xml:space="preserve">    Office</t>
  </si>
  <si>
    <t xml:space="preserve">  Program</t>
  </si>
  <si>
    <t xml:space="preserve">    Religious Ed</t>
  </si>
  <si>
    <t xml:space="preserve">    Religious Services</t>
  </si>
  <si>
    <t xml:space="preserve">    Music</t>
  </si>
  <si>
    <t xml:space="preserve">    Small Grp Min</t>
  </si>
  <si>
    <t xml:space="preserve">  Membership</t>
  </si>
  <si>
    <t xml:space="preserve">    Member Dev.</t>
  </si>
  <si>
    <t xml:space="preserve">    Caring Team</t>
  </si>
  <si>
    <t xml:space="preserve">    Fellowship</t>
  </si>
  <si>
    <t>Memorial Reception</t>
  </si>
  <si>
    <t xml:space="preserve">  Other</t>
  </si>
  <si>
    <t xml:space="preserve">    Stewardship</t>
  </si>
  <si>
    <t xml:space="preserve">    Leadership Dev</t>
  </si>
  <si>
    <t xml:space="preserve">    Social Justice</t>
  </si>
  <si>
    <t xml:space="preserve">    GIFT (UUA/SED)</t>
  </si>
  <si>
    <t xml:space="preserve"> Personnel</t>
  </si>
  <si>
    <t xml:space="preserve">   DRE Salary</t>
  </si>
  <si>
    <t xml:space="preserve">   DRE Prof Devel</t>
  </si>
  <si>
    <t xml:space="preserve">   Music Leadership</t>
  </si>
  <si>
    <t xml:space="preserve">   Pianist</t>
  </si>
  <si>
    <t xml:space="preserve">   Childcare</t>
  </si>
  <si>
    <t xml:space="preserve">   Office Manager</t>
  </si>
  <si>
    <t>Employee Insurance</t>
  </si>
  <si>
    <t xml:space="preserve">  Pastoral</t>
  </si>
  <si>
    <t xml:space="preserve">    Salary, Housing and FICA</t>
  </si>
  <si>
    <t xml:space="preserve">    Insurance</t>
  </si>
  <si>
    <t xml:space="preserve">    Retirement</t>
  </si>
  <si>
    <t xml:space="preserve">    Prof Exp</t>
  </si>
  <si>
    <t xml:space="preserve"> TOTAL EXPENSES</t>
  </si>
  <si>
    <t>INCOME-EXPENSE</t>
  </si>
  <si>
    <t>LIQUID ASSETS</t>
  </si>
  <si>
    <t>ASSETS</t>
  </si>
  <si>
    <t xml:space="preserve">  Ist Horizon Checking</t>
  </si>
  <si>
    <t xml:space="preserve">  Ist Horizon Saving</t>
  </si>
  <si>
    <t xml:space="preserve">  FIDELITY</t>
  </si>
  <si>
    <t xml:space="preserve">  TOTAL</t>
  </si>
  <si>
    <t>Operating Status*</t>
  </si>
  <si>
    <t xml:space="preserve">  Cash available*</t>
  </si>
  <si>
    <t xml:space="preserve">  Designated* (Board)</t>
  </si>
  <si>
    <t xml:space="preserve">  Flow Through*</t>
  </si>
  <si>
    <t xml:space="preserve">  Designated* (Other)</t>
  </si>
  <si>
    <t xml:space="preserve">  Working Capital*</t>
  </si>
  <si>
    <t xml:space="preserve">  Reserves*</t>
  </si>
  <si>
    <t>NOTE  Working Capital = one month of yearly budget</t>
  </si>
  <si>
    <t>NOTE  Reserves = Cash - Designated funds - Flow Through - Working Capital</t>
  </si>
  <si>
    <t>DESIGNATED FUNDS (BOARD RESPONSIBLE)</t>
  </si>
  <si>
    <t>Capital Projects</t>
  </si>
  <si>
    <t xml:space="preserve">  expenditures</t>
  </si>
  <si>
    <t xml:space="preserve">  income</t>
  </si>
  <si>
    <t>CAPITAL REPAIR</t>
  </si>
  <si>
    <t>SRCH/SABBATICAL</t>
  </si>
  <si>
    <t>Board Discretionary</t>
  </si>
  <si>
    <t>Insurance</t>
  </si>
  <si>
    <t>DESIGNATED FUNDS (COMMITTEE/ACTIVITY)</t>
  </si>
  <si>
    <t>WOMEN'S RETRT</t>
  </si>
  <si>
    <t>SENIOR YOUTH</t>
  </si>
  <si>
    <t>RE</t>
  </si>
  <si>
    <t>expenditures</t>
  </si>
  <si>
    <t>income</t>
  </si>
  <si>
    <t>Summer Camp</t>
  </si>
  <si>
    <t>MUSIC</t>
  </si>
  <si>
    <t>MISC</t>
  </si>
  <si>
    <t>Green Sanctuary</t>
  </si>
  <si>
    <t>Endowment Fund</t>
  </si>
  <si>
    <t>Memorial Wall</t>
  </si>
  <si>
    <t>Fellowship Fund</t>
  </si>
  <si>
    <t>CUUPS</t>
  </si>
  <si>
    <t>TOTAL*</t>
  </si>
  <si>
    <t>FLOW THROUGH FUNDS</t>
  </si>
  <si>
    <t>5th Sunday</t>
  </si>
  <si>
    <t>Kitchen of Hope</t>
  </si>
  <si>
    <t>Minister Discretionary</t>
  </si>
  <si>
    <t>FPN (IHN)</t>
  </si>
  <si>
    <t>WETS</t>
  </si>
  <si>
    <t>Senior Youth Social Justice</t>
  </si>
  <si>
    <t>Children's Collection</t>
  </si>
  <si>
    <t>Miscellaneous</t>
  </si>
  <si>
    <t>FY 2024 2025 initial ask</t>
  </si>
  <si>
    <t>FY 2023 2024</t>
  </si>
  <si>
    <t>IT Specialist</t>
  </si>
  <si>
    <t>FY 2024 2025</t>
  </si>
  <si>
    <t xml:space="preserve"> Bldg. use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</si>
</sst>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>
    <font>
      <sz val="14"/>
      <color theme="1"/>
      <name val="Baskerville Old Face"/>
      <family val="2"/>
    </font>
    <font>
      <sz val="10"/>
      <color rgb="FF000000"/>
      <name val="Arial1"/>
    </font>
    <font>
      <b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Arial1"/>
    </font>
    <font>
      <b/>
      <i/>
      <sz val="11"/>
      <color rgb="FF000000"/>
      <name val="Arial1"/>
    </font>
    <font>
      <i/>
      <sz val="11"/>
      <color rgb="FF000000"/>
      <name val="Arial1"/>
    </font>
    <font>
      <b/>
      <i/>
      <u/>
      <sz val="11"/>
      <color rgb="FF000000"/>
      <name val="Arial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8"/>
      <name val="Baskerville Old Face"/>
      <family val="2"/>
    </font>
    <font>
      <sz val="11"/>
      <color theme="1"/>
      <name val="Congenial Blac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3" fillId="0" borderId="0"/>
  </cellStyleXfs>
  <cellXfs count="50">
    <xf numFmtId="0" fontId="0" fillId="0" borderId="0" xfId="0"/>
    <xf numFmtId="0" fontId="3" fillId="0" borderId="0" xfId="2"/>
    <xf numFmtId="3" fontId="4" fillId="0" borderId="4" xfId="1" applyNumberFormat="1" applyFont="1" applyBorder="1">
      <alignment horizontal="left"/>
    </xf>
    <xf numFmtId="3" fontId="4" fillId="0" borderId="5" xfId="1" applyNumberFormat="1" applyFont="1" applyBorder="1">
      <alignment horizontal="left"/>
    </xf>
    <xf numFmtId="3" fontId="2" fillId="0" borderId="5" xfId="1" applyNumberFormat="1" applyFont="1" applyBorder="1" applyAlignment="1">
      <alignment horizontal="right"/>
    </xf>
    <xf numFmtId="3" fontId="2" fillId="0" borderId="5" xfId="1" applyNumberFormat="1" applyFont="1" applyBorder="1" applyAlignment="1"/>
    <xf numFmtId="9" fontId="2" fillId="0" borderId="6" xfId="1" applyNumberFormat="1" applyFont="1" applyBorder="1" applyAlignment="1">
      <alignment horizontal="right"/>
    </xf>
    <xf numFmtId="3" fontId="2" fillId="0" borderId="4" xfId="1" applyNumberFormat="1" applyFont="1" applyBorder="1">
      <alignment horizontal="left"/>
    </xf>
    <xf numFmtId="3" fontId="4" fillId="0" borderId="5" xfId="1" applyNumberFormat="1" applyFont="1" applyBorder="1" applyAlignment="1">
      <alignment horizontal="right"/>
    </xf>
    <xf numFmtId="3" fontId="4" fillId="0" borderId="5" xfId="1" applyNumberFormat="1" applyFont="1" applyBorder="1" applyAlignment="1"/>
    <xf numFmtId="9" fontId="4" fillId="0" borderId="6" xfId="1" applyNumberFormat="1" applyFont="1" applyBorder="1" applyAlignment="1">
      <alignment horizontal="right"/>
    </xf>
    <xf numFmtId="3" fontId="5" fillId="0" borderId="4" xfId="1" applyNumberFormat="1" applyFont="1" applyBorder="1">
      <alignment horizontal="left"/>
    </xf>
    <xf numFmtId="3" fontId="2" fillId="0" borderId="5" xfId="1" applyNumberFormat="1" applyFont="1" applyBorder="1">
      <alignment horizontal="left"/>
    </xf>
    <xf numFmtId="3" fontId="1" fillId="0" borderId="4" xfId="1" applyNumberFormat="1" applyBorder="1">
      <alignment horizontal="left"/>
    </xf>
    <xf numFmtId="3" fontId="4" fillId="2" borderId="5" xfId="1" applyNumberFormat="1" applyFont="1" applyFill="1" applyBorder="1" applyAlignment="1">
      <alignment horizontal="right"/>
    </xf>
    <xf numFmtId="9" fontId="2" fillId="0" borderId="6" xfId="1" applyNumberFormat="1" applyFont="1" applyBorder="1">
      <alignment horizontal="left"/>
    </xf>
    <xf numFmtId="3" fontId="5" fillId="0" borderId="5" xfId="1" applyNumberFormat="1" applyFont="1" applyBorder="1">
      <alignment horizontal="left"/>
    </xf>
    <xf numFmtId="3" fontId="6" fillId="0" borderId="5" xfId="1" applyNumberFormat="1" applyFont="1" applyBorder="1">
      <alignment horizontal="left"/>
    </xf>
    <xf numFmtId="3" fontId="7" fillId="0" borderId="5" xfId="1" applyNumberFormat="1" applyFont="1" applyBorder="1">
      <alignment horizontal="left"/>
    </xf>
    <xf numFmtId="9" fontId="4" fillId="0" borderId="6" xfId="1" applyNumberFormat="1" applyFont="1" applyBorder="1">
      <alignment horizontal="left"/>
    </xf>
    <xf numFmtId="9" fontId="4" fillId="0" borderId="5" xfId="1" applyNumberFormat="1" applyFont="1" applyBorder="1">
      <alignment horizontal="left"/>
    </xf>
    <xf numFmtId="3" fontId="4" fillId="0" borderId="6" xfId="1" applyNumberFormat="1" applyFont="1" applyBorder="1">
      <alignment horizontal="left"/>
    </xf>
    <xf numFmtId="3" fontId="3" fillId="2" borderId="5" xfId="2" applyNumberFormat="1" applyFill="1" applyBorder="1" applyAlignment="1">
      <alignment horizontal="right"/>
    </xf>
    <xf numFmtId="9" fontId="4" fillId="0" borderId="5" xfId="1" applyNumberFormat="1" applyFont="1" applyBorder="1" applyAlignment="1">
      <alignment horizontal="right"/>
    </xf>
    <xf numFmtId="1" fontId="4" fillId="0" borderId="5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>
      <alignment horizontal="left"/>
    </xf>
    <xf numFmtId="9" fontId="2" fillId="0" borderId="5" xfId="1" applyNumberFormat="1" applyFont="1" applyBorder="1">
      <alignment horizontal="left"/>
    </xf>
    <xf numFmtId="3" fontId="2" fillId="0" borderId="6" xfId="1" applyNumberFormat="1" applyFont="1" applyBorder="1">
      <alignment horizontal="left"/>
    </xf>
    <xf numFmtId="3" fontId="4" fillId="0" borderId="4" xfId="1" applyNumberFormat="1" applyFont="1" applyBorder="1" applyAlignment="1">
      <alignment horizontal="left" indent="1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>
      <alignment horizontal="left"/>
    </xf>
    <xf numFmtId="1" fontId="4" fillId="0" borderId="6" xfId="1" applyNumberFormat="1" applyFont="1" applyBorder="1" applyAlignment="1">
      <alignment horizontal="right"/>
    </xf>
    <xf numFmtId="3" fontId="2" fillId="0" borderId="7" xfId="1" applyNumberFormat="1" applyFont="1" applyBorder="1">
      <alignment horizontal="left"/>
    </xf>
    <xf numFmtId="3" fontId="4" fillId="0" borderId="8" xfId="1" applyNumberFormat="1" applyFont="1" applyBorder="1">
      <alignment horizontal="left"/>
    </xf>
    <xf numFmtId="3" fontId="2" fillId="0" borderId="1" xfId="1" applyNumberFormat="1" applyFont="1" applyBorder="1" applyAlignment="1">
      <alignment horizontal="left" vertical="top" wrapText="1"/>
    </xf>
    <xf numFmtId="3" fontId="2" fillId="0" borderId="2" xfId="1" applyNumberFormat="1" applyFont="1" applyBorder="1" applyAlignment="1">
      <alignment horizontal="left" vertical="top" wrapText="1"/>
    </xf>
    <xf numFmtId="3" fontId="2" fillId="0" borderId="2" xfId="1" applyNumberFormat="1" applyFont="1" applyBorder="1" applyAlignment="1">
      <alignment horizontal="right" vertical="top" wrapText="1"/>
    </xf>
    <xf numFmtId="3" fontId="2" fillId="0" borderId="2" xfId="1" applyNumberFormat="1" applyFont="1" applyBorder="1" applyAlignment="1">
      <alignment vertical="top" wrapText="1"/>
    </xf>
    <xf numFmtId="9" fontId="2" fillId="0" borderId="3" xfId="1" applyNumberFormat="1" applyFont="1" applyBorder="1" applyAlignment="1">
      <alignment horizontal="right" vertical="top" wrapText="1"/>
    </xf>
    <xf numFmtId="0" fontId="3" fillId="0" borderId="0" xfId="2" applyAlignment="1">
      <alignment vertical="top" wrapText="1"/>
    </xf>
    <xf numFmtId="3" fontId="4" fillId="0" borderId="4" xfId="1" applyNumberFormat="1" applyFont="1" applyBorder="1">
      <alignment horizontal="left"/>
    </xf>
    <xf numFmtId="3" fontId="4" fillId="0" borderId="5" xfId="1" applyNumberFormat="1" applyFont="1" applyBorder="1">
      <alignment horizontal="left"/>
    </xf>
    <xf numFmtId="0" fontId="13" fillId="0" borderId="0" xfId="2" applyFont="1" applyAlignment="1">
      <alignment vertical="top" wrapText="1"/>
    </xf>
    <xf numFmtId="164" fontId="13" fillId="0" borderId="0" xfId="2" applyNumberFormat="1" applyFont="1"/>
    <xf numFmtId="0" fontId="13" fillId="0" borderId="0" xfId="2" applyFont="1"/>
    <xf numFmtId="0" fontId="13" fillId="0" borderId="0" xfId="2" applyFont="1" applyAlignment="1">
      <alignment horizontal="center" vertical="top" wrapText="1"/>
    </xf>
    <xf numFmtId="0" fontId="13" fillId="0" borderId="0" xfId="2" applyFont="1" applyAlignment="1">
      <alignment horizontal="center"/>
    </xf>
    <xf numFmtId="164" fontId="13" fillId="0" borderId="0" xfId="2" applyNumberFormat="1" applyFont="1" applyAlignment="1">
      <alignment horizontal="center"/>
    </xf>
  </cellXfs>
  <cellStyles count="3">
    <cellStyle name="Excel Built-in Normal 1" xfId="1" xr:uid="{885FD312-296A-434A-BA66-37D753D68FAC}"/>
    <cellStyle name="Normal" xfId="0" builtinId="0"/>
    <cellStyle name="Normal 2" xfId="2" xr:uid="{DD74CFFA-A3B7-434E-9ADF-D114C34C3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C79EC-8C8D-4547-A7D4-FD77270D3E55}">
  <sheetPr>
    <pageSetUpPr fitToPage="1"/>
  </sheetPr>
  <dimension ref="A1:Q165"/>
  <sheetViews>
    <sheetView topLeftCell="A32" workbookViewId="0">
      <selection activeCell="S32" sqref="S32"/>
    </sheetView>
  </sheetViews>
  <sheetFormatPr defaultColWidth="8.77734375" defaultRowHeight="14.25"/>
  <cols>
    <col min="1" max="2" width="8.77734375" style="1"/>
    <col min="3" max="15" width="8.77734375" style="1" customWidth="1"/>
    <col min="16" max="16384" width="8.77734375" style="1"/>
  </cols>
  <sheetData>
    <row r="1" spans="1:17" s="41" customFormat="1" ht="75">
      <c r="A1" s="36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8" t="s">
        <v>112</v>
      </c>
      <c r="Q1" s="40"/>
    </row>
    <row r="2" spans="1:17" ht="15">
      <c r="A2" s="2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4" t="s">
        <v>14</v>
      </c>
      <c r="Q2" s="6" t="s">
        <v>15</v>
      </c>
    </row>
    <row r="3" spans="1:17" ht="15">
      <c r="A3" s="7" t="s">
        <v>16</v>
      </c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8"/>
      <c r="Q3" s="10"/>
    </row>
    <row r="4" spans="1:17" ht="15">
      <c r="A4" s="7"/>
      <c r="B4" s="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10"/>
    </row>
    <row r="5" spans="1:17">
      <c r="A5" s="2" t="s">
        <v>17</v>
      </c>
      <c r="B5" s="3"/>
      <c r="C5" s="8">
        <f>13925+7209</f>
        <v>21134</v>
      </c>
      <c r="D5" s="8">
        <v>6615.46</v>
      </c>
      <c r="E5" s="8">
        <v>12305.29</v>
      </c>
      <c r="F5" s="8">
        <v>17239.439999999999</v>
      </c>
      <c r="G5" s="8">
        <v>11986.32</v>
      </c>
      <c r="H5" s="8">
        <v>3018.86</v>
      </c>
      <c r="I5" s="8"/>
      <c r="J5" s="8"/>
      <c r="K5" s="8"/>
      <c r="L5" s="8"/>
      <c r="M5" s="8"/>
      <c r="N5" s="8"/>
      <c r="O5" s="9">
        <f>SUM(C5:N5)</f>
        <v>72299.37000000001</v>
      </c>
      <c r="P5" s="8">
        <v>152305</v>
      </c>
      <c r="Q5" s="10">
        <f t="shared" ref="Q5:Q11" si="0">O5/P5</f>
        <v>0.47470122451659508</v>
      </c>
    </row>
    <row r="6" spans="1:17">
      <c r="A6" s="2" t="s">
        <v>18</v>
      </c>
      <c r="B6" s="3"/>
      <c r="C6" s="8">
        <f>3958+657</f>
        <v>4615</v>
      </c>
      <c r="D6" s="8">
        <v>724.18</v>
      </c>
      <c r="E6" s="8">
        <v>225.49</v>
      </c>
      <c r="F6" s="8">
        <f>651.71-135</f>
        <v>516.71</v>
      </c>
      <c r="G6" s="8">
        <v>391.65</v>
      </c>
      <c r="H6" s="8">
        <v>258.56</v>
      </c>
      <c r="I6" s="8"/>
      <c r="J6" s="8"/>
      <c r="K6" s="8"/>
      <c r="L6" s="8"/>
      <c r="M6" s="8"/>
      <c r="N6" s="8"/>
      <c r="O6" s="9">
        <f t="shared" ref="O6:O10" si="1">SUM(C6:N6)</f>
        <v>6731.59</v>
      </c>
      <c r="P6" s="8">
        <v>4000</v>
      </c>
      <c r="Q6" s="10">
        <f t="shared" si="0"/>
        <v>1.6828974999999999</v>
      </c>
    </row>
    <row r="7" spans="1:17">
      <c r="A7" s="2" t="s">
        <v>19</v>
      </c>
      <c r="B7" s="3"/>
      <c r="C7" s="8">
        <v>0</v>
      </c>
      <c r="D7" s="8">
        <v>0</v>
      </c>
      <c r="E7" s="8">
        <v>0</v>
      </c>
      <c r="F7" s="8">
        <v>150</v>
      </c>
      <c r="G7" s="8">
        <v>0</v>
      </c>
      <c r="H7" s="8">
        <v>14091.39</v>
      </c>
      <c r="I7" s="8"/>
      <c r="J7" s="8"/>
      <c r="K7" s="8"/>
      <c r="L7" s="8"/>
      <c r="M7" s="8"/>
      <c r="N7" s="8"/>
      <c r="O7" s="9">
        <f t="shared" si="1"/>
        <v>14241.39</v>
      </c>
      <c r="P7" s="8">
        <v>20000</v>
      </c>
      <c r="Q7" s="10">
        <f t="shared" si="0"/>
        <v>0.71206950000000002</v>
      </c>
    </row>
    <row r="8" spans="1:17">
      <c r="A8" s="2" t="s">
        <v>20</v>
      </c>
      <c r="B8" s="3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9">
        <f t="shared" si="1"/>
        <v>0</v>
      </c>
      <c r="P8" s="8">
        <v>0</v>
      </c>
      <c r="Q8" s="10" t="e">
        <f t="shared" si="0"/>
        <v>#DIV/0!</v>
      </c>
    </row>
    <row r="9" spans="1:17">
      <c r="A9" s="2" t="s">
        <v>21</v>
      </c>
      <c r="B9" s="3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9">
        <f t="shared" si="1"/>
        <v>0</v>
      </c>
      <c r="P9" s="8">
        <v>0</v>
      </c>
      <c r="Q9" s="10" t="e">
        <f t="shared" si="0"/>
        <v>#DIV/0!</v>
      </c>
    </row>
    <row r="10" spans="1:17">
      <c r="A10" s="2" t="s">
        <v>22</v>
      </c>
      <c r="B10" s="3"/>
      <c r="C10" s="8">
        <v>6374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9">
        <f t="shared" si="1"/>
        <v>6374</v>
      </c>
      <c r="P10" s="8">
        <v>6374</v>
      </c>
      <c r="Q10" s="10">
        <f t="shared" si="0"/>
        <v>1</v>
      </c>
    </row>
    <row r="11" spans="1:17" ht="15">
      <c r="A11" s="11" t="s">
        <v>23</v>
      </c>
      <c r="B11" s="3"/>
      <c r="C11" s="8">
        <f>SUM(C5:C10)</f>
        <v>32123</v>
      </c>
      <c r="D11" s="8">
        <f t="shared" ref="D11:O11" si="2">SUM(D5:D10)</f>
        <v>7339.64</v>
      </c>
      <c r="E11" s="8">
        <f t="shared" si="2"/>
        <v>12530.78</v>
      </c>
      <c r="F11" s="8">
        <f t="shared" si="2"/>
        <v>17906.149999999998</v>
      </c>
      <c r="G11" s="8">
        <f t="shared" si="2"/>
        <v>12377.97</v>
      </c>
      <c r="H11" s="8">
        <f t="shared" si="2"/>
        <v>17368.809999999998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5">
        <f t="shared" si="2"/>
        <v>99646.35</v>
      </c>
      <c r="P11" s="4">
        <f>SUM(P5:P10)</f>
        <v>182679</v>
      </c>
      <c r="Q11" s="6">
        <f t="shared" si="0"/>
        <v>0.54547238598853731</v>
      </c>
    </row>
    <row r="12" spans="1:17" ht="15">
      <c r="A12" s="2" t="s">
        <v>24</v>
      </c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4"/>
      <c r="Q12" s="6"/>
    </row>
    <row r="13" spans="1:17">
      <c r="A13" s="2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8"/>
      <c r="Q13" s="10"/>
    </row>
    <row r="14" spans="1:17" ht="15">
      <c r="A14" s="7" t="s">
        <v>25</v>
      </c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5"/>
      <c r="P14" s="8"/>
      <c r="Q14" s="10"/>
    </row>
    <row r="15" spans="1:17" ht="15">
      <c r="A15" s="2"/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8"/>
      <c r="Q15" s="10"/>
    </row>
    <row r="16" spans="1:17" ht="15">
      <c r="A16" s="7" t="s">
        <v>26</v>
      </c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5"/>
      <c r="P16" s="8"/>
      <c r="Q16" s="10"/>
    </row>
    <row r="17" spans="1:17">
      <c r="A17" s="2" t="s">
        <v>27</v>
      </c>
      <c r="B17" s="3"/>
      <c r="C17" s="8">
        <v>300.74</v>
      </c>
      <c r="D17" s="8">
        <v>164.91</v>
      </c>
      <c r="E17" s="8">
        <v>613.85</v>
      </c>
      <c r="F17" s="8">
        <v>97.98</v>
      </c>
      <c r="G17" s="8">
        <v>159.16999999999999</v>
      </c>
      <c r="H17" s="8">
        <v>464.17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f t="shared" ref="O17:O24" si="3">SUM(C17:N17)</f>
        <v>1800.8200000000002</v>
      </c>
      <c r="P17" s="8">
        <v>3500</v>
      </c>
      <c r="Q17" s="10">
        <f t="shared" ref="Q17:Q24" si="4">O17/P17</f>
        <v>0.51452000000000009</v>
      </c>
    </row>
    <row r="18" spans="1:17">
      <c r="A18" s="2" t="s">
        <v>28</v>
      </c>
      <c r="B18" s="3"/>
      <c r="C18" s="8">
        <v>440</v>
      </c>
      <c r="D18" s="8">
        <v>0</v>
      </c>
      <c r="E18" s="8">
        <v>440</v>
      </c>
      <c r="F18" s="8">
        <v>440</v>
      </c>
      <c r="G18" s="8">
        <v>440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>
        <f t="shared" si="3"/>
        <v>1760</v>
      </c>
      <c r="P18" s="8">
        <v>4000</v>
      </c>
      <c r="Q18" s="10">
        <f t="shared" si="4"/>
        <v>0.44</v>
      </c>
    </row>
    <row r="19" spans="1:17">
      <c r="A19" s="2" t="s">
        <v>29</v>
      </c>
      <c r="B19" s="3"/>
      <c r="C19" s="8">
        <v>0</v>
      </c>
      <c r="D19" s="8">
        <v>0</v>
      </c>
      <c r="E19" s="8">
        <v>0</v>
      </c>
      <c r="F19" s="8">
        <v>0</v>
      </c>
      <c r="G19" s="8">
        <v>8021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f t="shared" si="3"/>
        <v>8021</v>
      </c>
      <c r="P19" s="8">
        <v>7680</v>
      </c>
      <c r="Q19" s="10">
        <f t="shared" si="4"/>
        <v>1.0444010416666667</v>
      </c>
    </row>
    <row r="20" spans="1:17">
      <c r="A20" s="2" t="s">
        <v>30</v>
      </c>
      <c r="B20" s="3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9">
        <f t="shared" si="3"/>
        <v>0</v>
      </c>
      <c r="P20" s="8">
        <v>8925</v>
      </c>
      <c r="Q20" s="10">
        <f t="shared" si="4"/>
        <v>0</v>
      </c>
    </row>
    <row r="21" spans="1:17">
      <c r="A21" s="13" t="s">
        <v>31</v>
      </c>
      <c r="B21" s="3"/>
      <c r="C21" s="8">
        <v>369.99</v>
      </c>
      <c r="D21" s="8">
        <v>551.70000000000005</v>
      </c>
      <c r="E21" s="8">
        <v>679.96</v>
      </c>
      <c r="F21" s="8">
        <f>569.84+350</f>
        <v>919.84</v>
      </c>
      <c r="G21" s="8">
        <v>473.03</v>
      </c>
      <c r="H21" s="8">
        <v>246.94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>
        <f t="shared" si="3"/>
        <v>3241.4600000000005</v>
      </c>
      <c r="P21" s="8">
        <v>3644</v>
      </c>
      <c r="Q21" s="10">
        <f t="shared" si="4"/>
        <v>0.88953347969264562</v>
      </c>
    </row>
    <row r="22" spans="1:17">
      <c r="A22" s="2" t="s">
        <v>32</v>
      </c>
      <c r="B22" s="3"/>
      <c r="C22" s="8">
        <v>261.74</v>
      </c>
      <c r="D22" s="8">
        <v>249.83</v>
      </c>
      <c r="E22" s="8">
        <v>257.77</v>
      </c>
      <c r="F22" s="8">
        <v>313.77</v>
      </c>
      <c r="G22" s="8">
        <v>307.04000000000002</v>
      </c>
      <c r="H22" s="8">
        <v>273.02999999999997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9">
        <f t="shared" si="3"/>
        <v>1663.18</v>
      </c>
      <c r="P22" s="8">
        <v>4725</v>
      </c>
      <c r="Q22" s="10">
        <f t="shared" si="4"/>
        <v>0.3519957671957672</v>
      </c>
    </row>
    <row r="23" spans="1:17">
      <c r="A23" s="2" t="s">
        <v>33</v>
      </c>
      <c r="B23" s="3"/>
      <c r="C23" s="8">
        <v>0</v>
      </c>
      <c r="D23" s="8">
        <v>61.05</v>
      </c>
      <c r="E23" s="8">
        <v>61.05</v>
      </c>
      <c r="F23" s="8">
        <v>61.05</v>
      </c>
      <c r="G23" s="8">
        <v>61.05</v>
      </c>
      <c r="H23" s="8">
        <v>367.41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f t="shared" si="3"/>
        <v>611.61</v>
      </c>
      <c r="P23" s="8">
        <v>1365</v>
      </c>
      <c r="Q23" s="10">
        <f t="shared" si="4"/>
        <v>0.44806593406593409</v>
      </c>
    </row>
    <row r="24" spans="1:17">
      <c r="A24" s="2" t="s">
        <v>34</v>
      </c>
      <c r="B24" s="3"/>
      <c r="C24" s="8">
        <v>26.96</v>
      </c>
      <c r="D24" s="8">
        <v>220.75</v>
      </c>
      <c r="E24" s="8">
        <v>65.849999999999994</v>
      </c>
      <c r="F24" s="8">
        <v>209.9</v>
      </c>
      <c r="G24" s="8">
        <v>160.81</v>
      </c>
      <c r="H24" s="8">
        <v>59.11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9">
        <f t="shared" si="3"/>
        <v>743.38</v>
      </c>
      <c r="P24" s="8">
        <v>1000</v>
      </c>
      <c r="Q24" s="10">
        <f t="shared" si="4"/>
        <v>0.74338000000000004</v>
      </c>
    </row>
    <row r="25" spans="1:17">
      <c r="A25" s="2"/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8"/>
      <c r="Q25" s="10"/>
    </row>
    <row r="26" spans="1:17" ht="15">
      <c r="A26" s="7" t="s">
        <v>35</v>
      </c>
      <c r="B26" s="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5"/>
      <c r="P26" s="8"/>
      <c r="Q26" s="10"/>
    </row>
    <row r="27" spans="1:17">
      <c r="A27" s="2" t="s">
        <v>36</v>
      </c>
      <c r="B27" s="3"/>
      <c r="C27" s="8">
        <v>66.400000000000006</v>
      </c>
      <c r="D27" s="8">
        <v>108.65</v>
      </c>
      <c r="E27" s="8">
        <v>296.36</v>
      </c>
      <c r="F27" s="8">
        <v>125.91</v>
      </c>
      <c r="G27" s="8">
        <v>350.8</v>
      </c>
      <c r="H27" s="8">
        <f>104.86-27</f>
        <v>77.86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f>SUM(C27:N27)</f>
        <v>1025.98</v>
      </c>
      <c r="P27" s="8">
        <v>3700</v>
      </c>
      <c r="Q27" s="10">
        <f>O27/P27</f>
        <v>0.27729189189189191</v>
      </c>
    </row>
    <row r="28" spans="1:17">
      <c r="A28" s="2" t="s">
        <v>37</v>
      </c>
      <c r="B28" s="3"/>
      <c r="C28" s="8">
        <v>365.46</v>
      </c>
      <c r="D28" s="8">
        <v>525</v>
      </c>
      <c r="E28" s="8">
        <v>0</v>
      </c>
      <c r="F28" s="8">
        <v>100</v>
      </c>
      <c r="G28" s="8">
        <v>334.82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9">
        <f>SUM(C28:N28)</f>
        <v>1325.28</v>
      </c>
      <c r="P28" s="8">
        <v>3100</v>
      </c>
      <c r="Q28" s="10">
        <f>O28/P28</f>
        <v>0.42750967741935481</v>
      </c>
    </row>
    <row r="29" spans="1:17">
      <c r="A29" s="2" t="s">
        <v>38</v>
      </c>
      <c r="B29" s="3"/>
      <c r="C29" s="8">
        <v>0</v>
      </c>
      <c r="D29" s="8">
        <v>75</v>
      </c>
      <c r="E29" s="8">
        <v>160.19999999999999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9">
        <f>SUM(C29:N29)</f>
        <v>235.2</v>
      </c>
      <c r="P29" s="8">
        <v>1714</v>
      </c>
      <c r="Q29" s="10">
        <f>O29/P29</f>
        <v>0.13722287047841306</v>
      </c>
    </row>
    <row r="30" spans="1:17">
      <c r="A30" s="42" t="s">
        <v>39</v>
      </c>
      <c r="B30" s="43"/>
      <c r="C30" s="8">
        <v>0</v>
      </c>
      <c r="D30" s="8">
        <v>0</v>
      </c>
      <c r="E30" s="8">
        <v>0</v>
      </c>
      <c r="F30" s="8">
        <v>0</v>
      </c>
      <c r="G30" s="8">
        <v>100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9">
        <f>SUM(C30:N30)</f>
        <v>100</v>
      </c>
      <c r="P30" s="8">
        <v>100</v>
      </c>
      <c r="Q30" s="10">
        <f>O30/P30</f>
        <v>1</v>
      </c>
    </row>
    <row r="31" spans="1:17">
      <c r="A31" s="2"/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8"/>
      <c r="Q31" s="10"/>
    </row>
    <row r="32" spans="1:17" ht="15">
      <c r="A32" s="7" t="s">
        <v>40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8"/>
      <c r="Q32" s="10"/>
    </row>
    <row r="33" spans="1:17">
      <c r="A33" s="2" t="s">
        <v>41</v>
      </c>
      <c r="B33" s="3"/>
      <c r="C33" s="8">
        <v>73.510000000000005</v>
      </c>
      <c r="D33" s="8">
        <v>0</v>
      </c>
      <c r="E33" s="8">
        <v>162</v>
      </c>
      <c r="F33" s="8">
        <v>-135</v>
      </c>
      <c r="G33" s="8">
        <v>52.23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9">
        <f>SUM(C33:N33)</f>
        <v>152.73999999999998</v>
      </c>
      <c r="P33" s="8">
        <v>300</v>
      </c>
      <c r="Q33" s="10">
        <f>O33/P33</f>
        <v>0.50913333333333322</v>
      </c>
    </row>
    <row r="34" spans="1:17">
      <c r="A34" s="2" t="s">
        <v>42</v>
      </c>
      <c r="B34" s="3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9">
        <f>SUM(C34:N34)</f>
        <v>0</v>
      </c>
      <c r="P34" s="8">
        <v>200</v>
      </c>
      <c r="Q34" s="10">
        <f>O34/P34</f>
        <v>0</v>
      </c>
    </row>
    <row r="35" spans="1:17">
      <c r="A35" s="2" t="s">
        <v>43</v>
      </c>
      <c r="B35" s="3"/>
      <c r="C35" s="8">
        <v>0</v>
      </c>
      <c r="D35" s="8">
        <v>59.62</v>
      </c>
      <c r="E35" s="8">
        <v>0</v>
      </c>
      <c r="F35" s="8">
        <v>55.98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>
        <f>SUM(C35:N35)</f>
        <v>115.6</v>
      </c>
      <c r="P35" s="8">
        <v>900</v>
      </c>
      <c r="Q35" s="10">
        <f>O35/P35</f>
        <v>0.12844444444444444</v>
      </c>
    </row>
    <row r="36" spans="1:17">
      <c r="A36" s="2" t="s">
        <v>44</v>
      </c>
      <c r="B36" s="3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9">
        <f>SUM(C36:N36)</f>
        <v>0</v>
      </c>
      <c r="P36" s="8">
        <v>120</v>
      </c>
      <c r="Q36" s="10">
        <f>O36/P36</f>
        <v>0</v>
      </c>
    </row>
    <row r="37" spans="1:17">
      <c r="A37" s="2"/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14"/>
      <c r="Q37" s="10"/>
    </row>
    <row r="38" spans="1:17" ht="15">
      <c r="A38" s="7" t="s">
        <v>45</v>
      </c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8"/>
      <c r="Q38" s="10"/>
    </row>
    <row r="39" spans="1:17">
      <c r="A39" s="42" t="s">
        <v>46</v>
      </c>
      <c r="B39" s="43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448.4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9">
        <f>SUM(C39:N39)</f>
        <v>448.4</v>
      </c>
      <c r="P39" s="8">
        <v>500</v>
      </c>
      <c r="Q39" s="10">
        <f>O39/P39</f>
        <v>0.89679999999999993</v>
      </c>
    </row>
    <row r="40" spans="1:17">
      <c r="A40" s="42" t="s">
        <v>47</v>
      </c>
      <c r="B40" s="43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>
        <f>SUM(C40:N40)</f>
        <v>0</v>
      </c>
      <c r="P40" s="8">
        <v>1000</v>
      </c>
      <c r="Q40" s="10">
        <f>O40/P40</f>
        <v>0</v>
      </c>
    </row>
    <row r="41" spans="1:17">
      <c r="A41" s="42" t="s">
        <v>48</v>
      </c>
      <c r="B41" s="43"/>
      <c r="C41" s="8">
        <v>109.74</v>
      </c>
      <c r="D41" s="8">
        <v>109.63</v>
      </c>
      <c r="E41" s="8">
        <v>154.13</v>
      </c>
      <c r="F41" s="8">
        <v>0</v>
      </c>
      <c r="G41" s="8">
        <v>0</v>
      </c>
      <c r="H41" s="8">
        <v>269.06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9">
        <f>SUM(C41:N41)</f>
        <v>642.55999999999995</v>
      </c>
      <c r="P41" s="8">
        <v>850</v>
      </c>
      <c r="Q41" s="10">
        <f>O41/P41</f>
        <v>0.75595294117647049</v>
      </c>
    </row>
    <row r="42" spans="1:17">
      <c r="A42" s="2" t="s">
        <v>49</v>
      </c>
      <c r="B42" s="3"/>
      <c r="C42" s="8">
        <v>0</v>
      </c>
      <c r="D42" s="8">
        <v>0</v>
      </c>
      <c r="E42" s="8">
        <v>2600</v>
      </c>
      <c r="F42" s="8">
        <v>0</v>
      </c>
      <c r="G42" s="8">
        <v>2600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>
        <f>SUM(C42:N42)</f>
        <v>5200</v>
      </c>
      <c r="P42" s="8">
        <v>10417</v>
      </c>
      <c r="Q42" s="10">
        <f>O42/P42</f>
        <v>0.49918402611116447</v>
      </c>
    </row>
    <row r="43" spans="1:17">
      <c r="A43" s="2"/>
      <c r="B43" s="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8"/>
      <c r="Q43" s="10"/>
    </row>
    <row r="44" spans="1:17">
      <c r="A44" s="2"/>
      <c r="B44" s="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8"/>
      <c r="Q44" s="10"/>
    </row>
    <row r="45" spans="1:17" ht="15">
      <c r="A45" s="2"/>
      <c r="B45" s="3"/>
      <c r="C45" s="4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4" t="s">
        <v>7</v>
      </c>
      <c r="J45" s="4" t="s">
        <v>8</v>
      </c>
      <c r="K45" s="4" t="s">
        <v>9</v>
      </c>
      <c r="L45" s="4" t="s">
        <v>10</v>
      </c>
      <c r="M45" s="4" t="s">
        <v>11</v>
      </c>
      <c r="N45" s="4" t="s">
        <v>12</v>
      </c>
      <c r="O45" s="5" t="s">
        <v>13</v>
      </c>
      <c r="P45" s="4" t="s">
        <v>14</v>
      </c>
      <c r="Q45" s="6" t="s">
        <v>15</v>
      </c>
    </row>
    <row r="46" spans="1:17" ht="15">
      <c r="A46" s="7" t="s">
        <v>50</v>
      </c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8"/>
      <c r="Q46" s="10"/>
    </row>
    <row r="47" spans="1:17" ht="15">
      <c r="A47" s="7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12"/>
      <c r="Q47" s="15"/>
    </row>
    <row r="48" spans="1:17">
      <c r="A48" s="42" t="s">
        <v>51</v>
      </c>
      <c r="B48" s="43"/>
      <c r="C48" s="8">
        <v>500</v>
      </c>
      <c r="D48" s="8">
        <v>1613.82</v>
      </c>
      <c r="E48" s="8">
        <v>965.35</v>
      </c>
      <c r="F48" s="8">
        <v>1038.94</v>
      </c>
      <c r="G48" s="8">
        <v>1543.12</v>
      </c>
      <c r="H48" s="8">
        <v>1038.94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9">
        <f t="shared" ref="O48:O54" si="5">SUM(C48:N48)</f>
        <v>6700.17</v>
      </c>
      <c r="P48" s="8">
        <v>15832</v>
      </c>
      <c r="Q48" s="10">
        <f t="shared" ref="Q48:Q52" si="6">O48/P48</f>
        <v>0.4232042698332491</v>
      </c>
    </row>
    <row r="49" spans="1:17">
      <c r="A49" s="42" t="s">
        <v>52</v>
      </c>
      <c r="B49" s="43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400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9">
        <f t="shared" si="5"/>
        <v>400</v>
      </c>
      <c r="P49" s="8">
        <v>1500</v>
      </c>
      <c r="Q49" s="10">
        <f t="shared" si="6"/>
        <v>0.26666666666666666</v>
      </c>
    </row>
    <row r="50" spans="1:17">
      <c r="A50" s="42" t="s">
        <v>53</v>
      </c>
      <c r="B50" s="43"/>
      <c r="C50" s="8">
        <v>0</v>
      </c>
      <c r="D50" s="8">
        <v>1009.12</v>
      </c>
      <c r="E50" s="8">
        <v>686.04</v>
      </c>
      <c r="F50" s="8">
        <v>686.04</v>
      </c>
      <c r="G50" s="8">
        <v>1027.02</v>
      </c>
      <c r="H50" s="8">
        <v>686.04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9">
        <f t="shared" si="5"/>
        <v>4094.2599999999998</v>
      </c>
      <c r="P50" s="8">
        <v>9597</v>
      </c>
      <c r="Q50" s="10">
        <f t="shared" si="6"/>
        <v>0.42661873502136083</v>
      </c>
    </row>
    <row r="51" spans="1:17">
      <c r="A51" s="2" t="s">
        <v>54</v>
      </c>
      <c r="B51" s="3"/>
      <c r="C51" s="8">
        <v>0</v>
      </c>
      <c r="D51" s="8">
        <v>392.41</v>
      </c>
      <c r="E51" s="8">
        <v>415.58</v>
      </c>
      <c r="F51" s="8">
        <v>332.46</v>
      </c>
      <c r="G51" s="8">
        <v>497.7</v>
      </c>
      <c r="H51" s="8">
        <v>415.58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9">
        <f t="shared" si="5"/>
        <v>2053.73</v>
      </c>
      <c r="P51" s="8">
        <v>4844</v>
      </c>
      <c r="Q51" s="10">
        <f t="shared" si="6"/>
        <v>0.42397398843930634</v>
      </c>
    </row>
    <row r="52" spans="1:17">
      <c r="A52" s="2" t="s">
        <v>55</v>
      </c>
      <c r="B52" s="3"/>
      <c r="C52" s="8">
        <v>380.94</v>
      </c>
      <c r="D52" s="8">
        <v>558.15</v>
      </c>
      <c r="E52" s="8">
        <v>494.08</v>
      </c>
      <c r="F52" s="8">
        <v>238.39</v>
      </c>
      <c r="G52" s="8">
        <v>789.07</v>
      </c>
      <c r="H52" s="8">
        <v>327.27999999999997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9">
        <f t="shared" si="5"/>
        <v>2787.91</v>
      </c>
      <c r="P52" s="8">
        <v>7966</v>
      </c>
      <c r="Q52" s="10">
        <f t="shared" si="6"/>
        <v>0.34997614863168464</v>
      </c>
    </row>
    <row r="53" spans="1:17">
      <c r="A53" s="42" t="s">
        <v>56</v>
      </c>
      <c r="B53" s="43"/>
      <c r="C53" s="8">
        <v>0</v>
      </c>
      <c r="D53" s="8">
        <v>915.96</v>
      </c>
      <c r="E53" s="8">
        <v>607.4</v>
      </c>
      <c r="F53" s="8">
        <v>701.41</v>
      </c>
      <c r="G53" s="8">
        <v>830.83</v>
      </c>
      <c r="H53" s="8">
        <v>665.25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9">
        <f t="shared" si="5"/>
        <v>3720.85</v>
      </c>
      <c r="P53" s="14">
        <v>10578</v>
      </c>
      <c r="Q53" s="10">
        <f>O53/P53</f>
        <v>0.35175363962941952</v>
      </c>
    </row>
    <row r="54" spans="1:17">
      <c r="A54" s="2" t="s">
        <v>57</v>
      </c>
      <c r="B54" s="3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9">
        <f t="shared" si="5"/>
        <v>0</v>
      </c>
      <c r="P54" s="8">
        <v>1000</v>
      </c>
      <c r="Q54" s="10">
        <f>O54/P54</f>
        <v>0</v>
      </c>
    </row>
    <row r="55" spans="1:17">
      <c r="A55" s="2"/>
      <c r="B55" s="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  <c r="P55" s="3"/>
      <c r="Q55" s="10"/>
    </row>
    <row r="56" spans="1:17" ht="15">
      <c r="A56" s="7" t="s">
        <v>58</v>
      </c>
      <c r="B56" s="3"/>
      <c r="C56" s="5">
        <f t="shared" ref="C56:N56" si="7">SUM(C57:C60)</f>
        <v>6127.4</v>
      </c>
      <c r="D56" s="5">
        <f t="shared" si="7"/>
        <v>8882.02</v>
      </c>
      <c r="E56" s="5">
        <f t="shared" si="7"/>
        <v>6087.62</v>
      </c>
      <c r="F56" s="5">
        <f t="shared" si="7"/>
        <v>5167.62</v>
      </c>
      <c r="G56" s="5">
        <f t="shared" si="7"/>
        <v>7373.7</v>
      </c>
      <c r="H56" s="5">
        <f t="shared" si="7"/>
        <v>5092.57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>SUM(O57:O60)</f>
        <v>38730.929999999993</v>
      </c>
      <c r="P56" s="4">
        <f>SUM(P57:P60)</f>
        <v>73621</v>
      </c>
      <c r="Q56" s="10">
        <f>(O57+O58+O59+O60)/P56</f>
        <v>0.52608535608046603</v>
      </c>
    </row>
    <row r="57" spans="1:17">
      <c r="A57" s="13" t="s">
        <v>59</v>
      </c>
      <c r="B57" s="3"/>
      <c r="C57" s="8">
        <v>4490.1400000000003</v>
      </c>
      <c r="D57" s="8">
        <v>4524.99</v>
      </c>
      <c r="E57" s="8">
        <v>4524.99</v>
      </c>
      <c r="F57" s="8">
        <v>4524.99</v>
      </c>
      <c r="G57" s="8">
        <v>6741.78</v>
      </c>
      <c r="H57" s="8">
        <v>4524.99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>
        <f>SUM(C57:N57)</f>
        <v>29331.879999999997</v>
      </c>
      <c r="P57" s="8">
        <v>59038</v>
      </c>
      <c r="Q57" s="10"/>
    </row>
    <row r="58" spans="1:17">
      <c r="A58" s="2" t="s">
        <v>60</v>
      </c>
      <c r="B58" s="3"/>
      <c r="C58" s="8">
        <v>171.2</v>
      </c>
      <c r="D58" s="8">
        <v>0</v>
      </c>
      <c r="E58" s="8">
        <v>85.6</v>
      </c>
      <c r="F58" s="8">
        <v>85.6</v>
      </c>
      <c r="G58" s="8">
        <v>85.6</v>
      </c>
      <c r="H58" s="8">
        <v>85.6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9">
        <f>SUM(C58:N58)</f>
        <v>513.6</v>
      </c>
      <c r="P58" s="8">
        <v>1099</v>
      </c>
      <c r="Q58" s="10"/>
    </row>
    <row r="59" spans="1:17">
      <c r="A59" s="2" t="s">
        <v>61</v>
      </c>
      <c r="B59" s="3"/>
      <c r="C59" s="8">
        <v>428</v>
      </c>
      <c r="D59" s="8">
        <v>457.03</v>
      </c>
      <c r="E59" s="8">
        <v>457.03</v>
      </c>
      <c r="F59" s="8">
        <v>457.03</v>
      </c>
      <c r="G59" s="8">
        <v>457.03</v>
      </c>
      <c r="H59" s="8">
        <v>457.03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9">
        <f>SUM(C59:N59)</f>
        <v>2713.1499999999996</v>
      </c>
      <c r="P59" s="8">
        <v>5484</v>
      </c>
      <c r="Q59" s="10"/>
    </row>
    <row r="60" spans="1:17">
      <c r="A60" s="2" t="s">
        <v>62</v>
      </c>
      <c r="B60" s="3"/>
      <c r="C60" s="8">
        <v>1038.06</v>
      </c>
      <c r="D60" s="8">
        <v>3900</v>
      </c>
      <c r="E60" s="8">
        <v>1020</v>
      </c>
      <c r="F60" s="8">
        <v>100</v>
      </c>
      <c r="G60" s="8">
        <v>89.29</v>
      </c>
      <c r="H60" s="8">
        <v>24.95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>
        <f>SUM(C60:N60)</f>
        <v>6172.2999999999993</v>
      </c>
      <c r="P60" s="8">
        <v>8000</v>
      </c>
      <c r="Q60" s="10"/>
    </row>
    <row r="61" spans="1:17">
      <c r="A61" s="2"/>
      <c r="B61" s="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8"/>
      <c r="Q61" s="10"/>
    </row>
    <row r="62" spans="1:17" ht="15">
      <c r="A62" s="11" t="s">
        <v>63</v>
      </c>
      <c r="B62" s="3"/>
      <c r="C62" s="4">
        <f>SUM(C17:C54,C56)</f>
        <v>9022.8799999999992</v>
      </c>
      <c r="D62" s="4">
        <f t="shared" ref="D62:O62" si="8">SUM(D17:D54,D56)</f>
        <v>15497.619999999999</v>
      </c>
      <c r="E62" s="4">
        <f t="shared" si="8"/>
        <v>14747.240000000002</v>
      </c>
      <c r="F62" s="4">
        <f t="shared" si="8"/>
        <v>10354.290000000001</v>
      </c>
      <c r="G62" s="4">
        <f t="shared" si="8"/>
        <v>25121.390000000003</v>
      </c>
      <c r="H62" s="4">
        <f t="shared" si="8"/>
        <v>10831.64</v>
      </c>
      <c r="I62" s="4">
        <f t="shared" si="8"/>
        <v>0</v>
      </c>
      <c r="J62" s="4">
        <f t="shared" si="8"/>
        <v>0</v>
      </c>
      <c r="K62" s="4">
        <f t="shared" si="8"/>
        <v>0</v>
      </c>
      <c r="L62" s="4">
        <f t="shared" si="8"/>
        <v>0</v>
      </c>
      <c r="M62" s="4">
        <f t="shared" si="8"/>
        <v>0</v>
      </c>
      <c r="N62" s="4">
        <f t="shared" si="8"/>
        <v>0</v>
      </c>
      <c r="O62" s="4">
        <f t="shared" si="8"/>
        <v>85575.06</v>
      </c>
      <c r="P62" s="4">
        <f>SUM(P17:P54,P56)</f>
        <v>182678</v>
      </c>
      <c r="Q62" s="6">
        <f>O62/P62</f>
        <v>0.46844754157588764</v>
      </c>
    </row>
    <row r="63" spans="1:17" ht="15">
      <c r="A63" s="11" t="s">
        <v>64</v>
      </c>
      <c r="B63" s="16"/>
      <c r="C63" s="8">
        <f t="shared" ref="C63:O63" si="9">C11-C62</f>
        <v>23100.120000000003</v>
      </c>
      <c r="D63" s="8">
        <f t="shared" si="9"/>
        <v>-8157.9799999999987</v>
      </c>
      <c r="E63" s="8">
        <f t="shared" si="9"/>
        <v>-2216.4600000000009</v>
      </c>
      <c r="F63" s="8">
        <f t="shared" si="9"/>
        <v>7551.8599999999969</v>
      </c>
      <c r="G63" s="8">
        <f t="shared" si="9"/>
        <v>-12743.420000000004</v>
      </c>
      <c r="H63" s="8">
        <f t="shared" si="9"/>
        <v>6537.1699999999983</v>
      </c>
      <c r="I63" s="8">
        <f t="shared" si="9"/>
        <v>0</v>
      </c>
      <c r="J63" s="8">
        <f t="shared" si="9"/>
        <v>0</v>
      </c>
      <c r="K63" s="8">
        <f t="shared" si="9"/>
        <v>0</v>
      </c>
      <c r="L63" s="8">
        <f t="shared" si="9"/>
        <v>0</v>
      </c>
      <c r="M63" s="8">
        <f t="shared" si="9"/>
        <v>0</v>
      </c>
      <c r="N63" s="8">
        <f t="shared" si="9"/>
        <v>0</v>
      </c>
      <c r="O63" s="5">
        <f t="shared" si="9"/>
        <v>14071.290000000008</v>
      </c>
      <c r="P63" s="8"/>
      <c r="Q63" s="10"/>
    </row>
    <row r="64" spans="1:17" ht="15">
      <c r="A64" s="11"/>
      <c r="B64" s="1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5"/>
      <c r="P64" s="8"/>
      <c r="Q64" s="10"/>
    </row>
    <row r="65" spans="1:17" ht="15">
      <c r="A65" s="7" t="s">
        <v>65</v>
      </c>
      <c r="B65" s="1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8"/>
      <c r="Q65" s="10"/>
    </row>
    <row r="66" spans="1:17" ht="15">
      <c r="A66" s="2"/>
      <c r="B66" s="17"/>
      <c r="C66" s="4" t="s">
        <v>12</v>
      </c>
      <c r="D66" s="4" t="s">
        <v>1</v>
      </c>
      <c r="E66" s="4" t="s">
        <v>2</v>
      </c>
      <c r="F66" s="4" t="s">
        <v>3</v>
      </c>
      <c r="G66" s="4" t="s">
        <v>4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10</v>
      </c>
      <c r="N66" s="4" t="s">
        <v>11</v>
      </c>
      <c r="O66" s="4" t="s">
        <v>12</v>
      </c>
      <c r="P66" s="8"/>
      <c r="Q66" s="10"/>
    </row>
    <row r="67" spans="1:17" ht="15">
      <c r="A67" s="7" t="s">
        <v>66</v>
      </c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8"/>
      <c r="Q67" s="10"/>
    </row>
    <row r="68" spans="1:17">
      <c r="A68" s="2" t="s">
        <v>67</v>
      </c>
      <c r="B68" s="3"/>
      <c r="C68" s="8">
        <v>148943.37</v>
      </c>
      <c r="D68" s="8">
        <v>131055.91</v>
      </c>
      <c r="E68" s="8">
        <v>125491.4</v>
      </c>
      <c r="F68" s="8">
        <v>115213.96</v>
      </c>
      <c r="G68" s="8">
        <v>119879.77</v>
      </c>
      <c r="H68" s="8">
        <v>102828.16</v>
      </c>
      <c r="I68" s="8">
        <v>113742.06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/>
      <c r="Q68" s="10"/>
    </row>
    <row r="69" spans="1:17">
      <c r="A69" s="2" t="s">
        <v>68</v>
      </c>
      <c r="B69" s="3"/>
      <c r="C69" s="8">
        <v>2984.02</v>
      </c>
      <c r="D69" s="8">
        <v>2984</v>
      </c>
      <c r="E69" s="8">
        <v>2986.5</v>
      </c>
      <c r="F69" s="8">
        <v>2987.76</v>
      </c>
      <c r="G69" s="8">
        <v>2988.98</v>
      </c>
      <c r="H69" s="8">
        <v>2990.24</v>
      </c>
      <c r="I69" s="8">
        <v>2991.46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/>
      <c r="Q69" s="10"/>
    </row>
    <row r="70" spans="1:17">
      <c r="A70" s="2" t="s">
        <v>69</v>
      </c>
      <c r="B70" s="3"/>
      <c r="C70" s="8">
        <v>74040.31</v>
      </c>
      <c r="D70" s="8">
        <v>75502.91</v>
      </c>
      <c r="E70" s="8">
        <v>77117.47</v>
      </c>
      <c r="F70" s="8">
        <v>75925.070000000007</v>
      </c>
      <c r="G70" s="8">
        <v>73123.850000000006</v>
      </c>
      <c r="H70" s="8">
        <v>72196.92</v>
      </c>
      <c r="I70" s="8">
        <v>76291.839999999997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/>
      <c r="Q70" s="10"/>
    </row>
    <row r="71" spans="1:17" ht="15">
      <c r="A71" s="11" t="s">
        <v>70</v>
      </c>
      <c r="B71" s="18"/>
      <c r="C71" s="4">
        <f t="shared" ref="C71:O71" si="10">SUM(C68:C70)</f>
        <v>225967.69999999998</v>
      </c>
      <c r="D71" s="4">
        <f t="shared" si="10"/>
        <v>209542.82</v>
      </c>
      <c r="E71" s="4">
        <f t="shared" si="10"/>
        <v>205595.37</v>
      </c>
      <c r="F71" s="4">
        <f t="shared" si="10"/>
        <v>194126.79</v>
      </c>
      <c r="G71" s="4">
        <f>SUM(G68:G70)</f>
        <v>195992.6</v>
      </c>
      <c r="H71" s="4">
        <f t="shared" si="10"/>
        <v>178015.32</v>
      </c>
      <c r="I71" s="4">
        <f t="shared" si="10"/>
        <v>193025.36</v>
      </c>
      <c r="J71" s="4">
        <f t="shared" si="10"/>
        <v>0</v>
      </c>
      <c r="K71" s="4">
        <f t="shared" si="10"/>
        <v>0</v>
      </c>
      <c r="L71" s="4">
        <f t="shared" si="10"/>
        <v>0</v>
      </c>
      <c r="M71" s="4">
        <f t="shared" si="10"/>
        <v>0</v>
      </c>
      <c r="N71" s="4">
        <f t="shared" si="10"/>
        <v>0</v>
      </c>
      <c r="O71" s="5">
        <f t="shared" si="10"/>
        <v>0</v>
      </c>
      <c r="P71" s="8"/>
      <c r="Q71" s="10"/>
    </row>
    <row r="72" spans="1:17">
      <c r="A72" s="2"/>
      <c r="B72" s="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  <c r="P72" s="8"/>
      <c r="Q72" s="10"/>
    </row>
    <row r="73" spans="1:17">
      <c r="A73" s="2"/>
      <c r="B73" s="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8"/>
      <c r="Q73" s="10"/>
    </row>
    <row r="74" spans="1:17" ht="15">
      <c r="A74" s="7" t="s">
        <v>71</v>
      </c>
      <c r="B74" s="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8"/>
      <c r="Q74" s="10"/>
    </row>
    <row r="75" spans="1:17">
      <c r="A75" s="2" t="s">
        <v>72</v>
      </c>
      <c r="B75" s="3"/>
      <c r="C75" s="9">
        <f t="shared" ref="C75" si="11">C71</f>
        <v>225967.69999999998</v>
      </c>
      <c r="D75" s="8">
        <f>D71</f>
        <v>209542.82</v>
      </c>
      <c r="E75" s="8">
        <f t="shared" ref="E75:O75" si="12">E71</f>
        <v>205595.37</v>
      </c>
      <c r="F75" s="8">
        <f t="shared" si="12"/>
        <v>194126.79</v>
      </c>
      <c r="G75" s="8">
        <f t="shared" si="12"/>
        <v>195992.6</v>
      </c>
      <c r="H75" s="8">
        <f t="shared" si="12"/>
        <v>178015.32</v>
      </c>
      <c r="I75" s="8">
        <f t="shared" si="12"/>
        <v>193025.36</v>
      </c>
      <c r="J75" s="8">
        <f t="shared" si="12"/>
        <v>0</v>
      </c>
      <c r="K75" s="8">
        <f t="shared" si="12"/>
        <v>0</v>
      </c>
      <c r="L75" s="8">
        <f t="shared" si="12"/>
        <v>0</v>
      </c>
      <c r="M75" s="8">
        <f t="shared" si="12"/>
        <v>0</v>
      </c>
      <c r="N75" s="8">
        <f t="shared" si="12"/>
        <v>0</v>
      </c>
      <c r="O75" s="8">
        <f t="shared" si="12"/>
        <v>0</v>
      </c>
      <c r="P75" s="8"/>
      <c r="Q75" s="10"/>
    </row>
    <row r="76" spans="1:17">
      <c r="A76" s="2" t="s">
        <v>73</v>
      </c>
      <c r="B76" s="3"/>
      <c r="C76" s="9">
        <f t="shared" ref="C76" si="13">C101</f>
        <v>95286</v>
      </c>
      <c r="D76" s="8">
        <f>D101</f>
        <v>93807.53</v>
      </c>
      <c r="E76" s="8">
        <f t="shared" ref="E76:O76" si="14">E101</f>
        <v>93602.05</v>
      </c>
      <c r="F76" s="8">
        <f t="shared" si="14"/>
        <v>83844.86</v>
      </c>
      <c r="G76" s="8">
        <f t="shared" si="14"/>
        <v>79298.19</v>
      </c>
      <c r="H76" s="8">
        <f t="shared" si="14"/>
        <v>79298.19</v>
      </c>
      <c r="I76" s="8">
        <f t="shared" si="14"/>
        <v>83831.44</v>
      </c>
      <c r="J76" s="8" t="e">
        <f t="shared" si="14"/>
        <v>#VALUE!</v>
      </c>
      <c r="K76" s="8" t="e">
        <f t="shared" si="14"/>
        <v>#VALUE!</v>
      </c>
      <c r="L76" s="8" t="e">
        <f t="shared" si="14"/>
        <v>#VALUE!</v>
      </c>
      <c r="M76" s="8" t="e">
        <f t="shared" si="14"/>
        <v>#VALUE!</v>
      </c>
      <c r="N76" s="8" t="e">
        <f t="shared" si="14"/>
        <v>#VALUE!</v>
      </c>
      <c r="O76" s="8" t="e">
        <f t="shared" si="14"/>
        <v>#VALUE!</v>
      </c>
      <c r="P76" s="3"/>
      <c r="Q76" s="19"/>
    </row>
    <row r="77" spans="1:17">
      <c r="A77" s="2" t="s">
        <v>74</v>
      </c>
      <c r="B77" s="3"/>
      <c r="C77" s="9">
        <f t="shared" ref="C77" si="15">C165</f>
        <v>10470</v>
      </c>
      <c r="D77" s="8">
        <f>D165</f>
        <v>10476.129999999999</v>
      </c>
      <c r="E77" s="8">
        <f t="shared" ref="E77:O77" si="16">E165</f>
        <v>10844.63</v>
      </c>
      <c r="F77" s="8">
        <f t="shared" si="16"/>
        <v>10662.66</v>
      </c>
      <c r="G77" s="8">
        <f t="shared" si="16"/>
        <v>10737.66</v>
      </c>
      <c r="H77" s="8">
        <f t="shared" si="16"/>
        <v>11289.869999999999</v>
      </c>
      <c r="I77" s="8">
        <f t="shared" si="16"/>
        <v>10751.36</v>
      </c>
      <c r="J77" s="8" t="str">
        <f t="shared" si="16"/>
        <v/>
      </c>
      <c r="K77" s="8" t="str">
        <f t="shared" si="16"/>
        <v/>
      </c>
      <c r="L77" s="8" t="str">
        <f t="shared" si="16"/>
        <v/>
      </c>
      <c r="M77" s="8" t="str">
        <f t="shared" si="16"/>
        <v/>
      </c>
      <c r="N77" s="8" t="str">
        <f t="shared" si="16"/>
        <v/>
      </c>
      <c r="O77" s="8" t="str">
        <f t="shared" si="16"/>
        <v/>
      </c>
      <c r="P77" s="3"/>
      <c r="Q77" s="19"/>
    </row>
    <row r="78" spans="1:17">
      <c r="A78" s="2" t="s">
        <v>75</v>
      </c>
      <c r="B78" s="3"/>
      <c r="C78" s="9">
        <f t="shared" ref="C78" si="17">C137</f>
        <v>18114</v>
      </c>
      <c r="D78" s="8">
        <f>D137</f>
        <v>11534.5</v>
      </c>
      <c r="E78" s="8">
        <f t="shared" ref="E78:O78" si="18">E137</f>
        <v>11452.33</v>
      </c>
      <c r="F78" s="8">
        <f t="shared" si="18"/>
        <v>11477.33</v>
      </c>
      <c r="G78" s="8">
        <f t="shared" si="18"/>
        <v>11492.33</v>
      </c>
      <c r="H78" s="8">
        <f t="shared" si="18"/>
        <v>11508.33</v>
      </c>
      <c r="I78" s="8">
        <f t="shared" si="18"/>
        <v>11874.519999999999</v>
      </c>
      <c r="J78" s="8" t="str">
        <f t="shared" si="18"/>
        <v/>
      </c>
      <c r="K78" s="8" t="str">
        <f t="shared" si="18"/>
        <v/>
      </c>
      <c r="L78" s="8" t="str">
        <f t="shared" si="18"/>
        <v/>
      </c>
      <c r="M78" s="8" t="str">
        <f t="shared" si="18"/>
        <v/>
      </c>
      <c r="N78" s="8" t="str">
        <f t="shared" si="18"/>
        <v/>
      </c>
      <c r="O78" s="8" t="e">
        <f t="shared" si="18"/>
        <v>#VALUE!</v>
      </c>
      <c r="P78" s="3"/>
      <c r="Q78" s="19"/>
    </row>
    <row r="79" spans="1:17">
      <c r="A79" s="2" t="s">
        <v>76</v>
      </c>
      <c r="B79" s="3"/>
      <c r="C79" s="8">
        <v>14682</v>
      </c>
      <c r="D79" s="8">
        <v>15223</v>
      </c>
      <c r="E79" s="8">
        <v>15223</v>
      </c>
      <c r="F79" s="8">
        <v>15223</v>
      </c>
      <c r="G79" s="8">
        <v>15223</v>
      </c>
      <c r="H79" s="8">
        <v>15223</v>
      </c>
      <c r="I79" s="8">
        <v>15223</v>
      </c>
      <c r="J79" s="8">
        <v>15223</v>
      </c>
      <c r="K79" s="8">
        <v>15223</v>
      </c>
      <c r="L79" s="8">
        <v>15223</v>
      </c>
      <c r="M79" s="8">
        <v>15223</v>
      </c>
      <c r="N79" s="8">
        <v>15223</v>
      </c>
      <c r="O79" s="8">
        <v>15223</v>
      </c>
      <c r="P79" s="3"/>
      <c r="Q79" s="19"/>
    </row>
    <row r="80" spans="1:17" ht="15">
      <c r="A80" s="11" t="s">
        <v>77</v>
      </c>
      <c r="B80" s="16"/>
      <c r="C80" s="4">
        <f t="shared" ref="C80:O80" si="19">IF(C76="",C75,C75-C76-C77-C78-C79)</f>
        <v>87415.699999999983</v>
      </c>
      <c r="D80" s="4">
        <f t="shared" si="19"/>
        <v>78501.66</v>
      </c>
      <c r="E80" s="4">
        <f t="shared" si="19"/>
        <v>74473.359999999986</v>
      </c>
      <c r="F80" s="4">
        <f t="shared" si="19"/>
        <v>72918.94</v>
      </c>
      <c r="G80" s="4">
        <f t="shared" si="19"/>
        <v>79241.42</v>
      </c>
      <c r="H80" s="4">
        <f t="shared" si="19"/>
        <v>60695.930000000008</v>
      </c>
      <c r="I80" s="4">
        <f t="shared" si="19"/>
        <v>71345.039999999979</v>
      </c>
      <c r="J80" s="4" t="e">
        <f t="shared" si="19"/>
        <v>#VALUE!</v>
      </c>
      <c r="K80" s="4" t="e">
        <f t="shared" si="19"/>
        <v>#VALUE!</v>
      </c>
      <c r="L80" s="4" t="e">
        <f t="shared" si="19"/>
        <v>#VALUE!</v>
      </c>
      <c r="M80" s="4" t="e">
        <f t="shared" si="19"/>
        <v>#VALUE!</v>
      </c>
      <c r="N80" s="4" t="e">
        <f t="shared" si="19"/>
        <v>#VALUE!</v>
      </c>
      <c r="O80" s="5" t="e">
        <f t="shared" si="19"/>
        <v>#VALUE!</v>
      </c>
      <c r="P80" s="3"/>
      <c r="Q80" s="19"/>
    </row>
    <row r="81" spans="1:17">
      <c r="A81" s="11"/>
      <c r="B81" s="3" t="s">
        <v>78</v>
      </c>
      <c r="C81" s="8"/>
      <c r="D81" s="3"/>
      <c r="E81" s="3"/>
      <c r="F81" s="3"/>
      <c r="G81" s="3" t="s">
        <v>79</v>
      </c>
      <c r="H81" s="3"/>
      <c r="I81" s="3"/>
      <c r="J81" s="3"/>
      <c r="K81" s="3"/>
      <c r="L81" s="3"/>
      <c r="M81" s="3"/>
      <c r="N81" s="3"/>
      <c r="O81" s="9"/>
      <c r="P81" s="3"/>
      <c r="Q81" s="19"/>
    </row>
    <row r="82" spans="1:17">
      <c r="A82" s="11"/>
      <c r="B82" s="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8"/>
      <c r="Q82" s="10"/>
    </row>
    <row r="83" spans="1:17">
      <c r="A83" s="11"/>
      <c r="B83" s="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8"/>
      <c r="Q83" s="10"/>
    </row>
    <row r="84" spans="1:17" ht="15">
      <c r="A84" s="7" t="s">
        <v>80</v>
      </c>
      <c r="B84" s="1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"/>
      <c r="P84" s="4"/>
      <c r="Q84" s="10"/>
    </row>
    <row r="85" spans="1:17" ht="15">
      <c r="A85" s="2"/>
      <c r="B85" s="3"/>
      <c r="C85" s="4" t="s">
        <v>12</v>
      </c>
      <c r="D85" s="4" t="s">
        <v>1</v>
      </c>
      <c r="E85" s="4" t="s">
        <v>2</v>
      </c>
      <c r="F85" s="4" t="s">
        <v>3</v>
      </c>
      <c r="G85" s="4" t="s">
        <v>4</v>
      </c>
      <c r="H85" s="4" t="s">
        <v>5</v>
      </c>
      <c r="I85" s="4" t="s">
        <v>6</v>
      </c>
      <c r="J85" s="4" t="s">
        <v>7</v>
      </c>
      <c r="K85" s="4" t="s">
        <v>8</v>
      </c>
      <c r="L85" s="4" t="s">
        <v>9</v>
      </c>
      <c r="M85" s="4" t="s">
        <v>10</v>
      </c>
      <c r="N85" s="4" t="s">
        <v>11</v>
      </c>
      <c r="O85" s="4" t="s">
        <v>12</v>
      </c>
      <c r="P85" s="8"/>
      <c r="Q85" s="10"/>
    </row>
    <row r="86" spans="1:17" ht="15">
      <c r="A86" s="11" t="s">
        <v>81</v>
      </c>
      <c r="B86" s="3"/>
      <c r="C86" s="4">
        <v>16526</v>
      </c>
      <c r="D86" s="4">
        <f>IF(AND(D88="",D87=""),"",C86+D88-D87)</f>
        <v>17820.099999999999</v>
      </c>
      <c r="E86" s="4">
        <f t="shared" ref="E86:O86" si="20">IF(AND(E88="",E87=""),"",D86+E88-E87)</f>
        <v>17820.099999999999</v>
      </c>
      <c r="F86" s="4">
        <f t="shared" si="20"/>
        <v>10052.91</v>
      </c>
      <c r="G86" s="4">
        <f t="shared" si="20"/>
        <v>10052.91</v>
      </c>
      <c r="H86" s="4">
        <f t="shared" si="20"/>
        <v>10052.91</v>
      </c>
      <c r="I86" s="4">
        <f t="shared" si="20"/>
        <v>15052.91</v>
      </c>
      <c r="J86" s="4" t="str">
        <f t="shared" si="20"/>
        <v/>
      </c>
      <c r="K86" s="4" t="str">
        <f t="shared" si="20"/>
        <v/>
      </c>
      <c r="L86" s="4" t="str">
        <f t="shared" si="20"/>
        <v/>
      </c>
      <c r="M86" s="4" t="str">
        <f t="shared" si="20"/>
        <v/>
      </c>
      <c r="N86" s="4" t="str">
        <f t="shared" si="20"/>
        <v/>
      </c>
      <c r="O86" s="5" t="str">
        <f t="shared" si="20"/>
        <v/>
      </c>
      <c r="P86" s="3"/>
      <c r="Q86" s="19"/>
    </row>
    <row r="87" spans="1:17">
      <c r="A87" s="2" t="s">
        <v>82</v>
      </c>
      <c r="B87" s="3"/>
      <c r="C87" s="8">
        <v>0</v>
      </c>
      <c r="D87" s="8">
        <v>0</v>
      </c>
      <c r="E87" s="8">
        <v>0</v>
      </c>
      <c r="F87" s="8">
        <v>7767.19</v>
      </c>
      <c r="G87" s="8">
        <v>0</v>
      </c>
      <c r="H87" s="8">
        <v>0</v>
      </c>
      <c r="I87" s="8">
        <v>0</v>
      </c>
      <c r="J87" s="8"/>
      <c r="K87" s="8"/>
      <c r="L87" s="8"/>
      <c r="M87" s="8"/>
      <c r="N87" s="8"/>
      <c r="O87" s="9"/>
      <c r="P87" s="20"/>
      <c r="Q87" s="21"/>
    </row>
    <row r="88" spans="1:17">
      <c r="A88" s="2" t="s">
        <v>83</v>
      </c>
      <c r="B88" s="3"/>
      <c r="C88" s="8">
        <v>0</v>
      </c>
      <c r="D88" s="8">
        <v>1294.0999999999999</v>
      </c>
      <c r="E88" s="8">
        <v>0</v>
      </c>
      <c r="F88" s="8">
        <v>0</v>
      </c>
      <c r="G88" s="8">
        <v>0</v>
      </c>
      <c r="H88" s="8">
        <v>0</v>
      </c>
      <c r="I88" s="8">
        <v>5000</v>
      </c>
      <c r="J88" s="8"/>
      <c r="K88" s="8"/>
      <c r="L88" s="8"/>
      <c r="M88" s="8"/>
      <c r="N88" s="8"/>
      <c r="O88" s="9"/>
      <c r="P88" s="20"/>
      <c r="Q88" s="21"/>
    </row>
    <row r="89" spans="1:17" ht="15">
      <c r="A89" s="11" t="s">
        <v>84</v>
      </c>
      <c r="B89" s="16"/>
      <c r="C89" s="4">
        <v>37853</v>
      </c>
      <c r="D89" s="4">
        <f t="shared" ref="D89:O89" si="21">IF(AND(D91="",D90=""),"",C89+D91-D90)</f>
        <v>36598.43</v>
      </c>
      <c r="E89" s="4">
        <f t="shared" si="21"/>
        <v>36598.43</v>
      </c>
      <c r="F89" s="4">
        <f t="shared" si="21"/>
        <v>34608.43</v>
      </c>
      <c r="G89" s="4">
        <f t="shared" si="21"/>
        <v>30061.760000000002</v>
      </c>
      <c r="H89" s="4">
        <f t="shared" si="21"/>
        <v>30061.760000000002</v>
      </c>
      <c r="I89" s="4">
        <f t="shared" si="21"/>
        <v>30061.760000000002</v>
      </c>
      <c r="J89" s="4" t="str">
        <f t="shared" si="21"/>
        <v/>
      </c>
      <c r="K89" s="4" t="str">
        <f t="shared" si="21"/>
        <v/>
      </c>
      <c r="L89" s="4" t="str">
        <f t="shared" si="21"/>
        <v/>
      </c>
      <c r="M89" s="4" t="str">
        <f t="shared" si="21"/>
        <v/>
      </c>
      <c r="N89" s="4" t="str">
        <f t="shared" si="21"/>
        <v/>
      </c>
      <c r="O89" s="5" t="str">
        <f t="shared" si="21"/>
        <v/>
      </c>
      <c r="P89" s="20"/>
      <c r="Q89" s="21"/>
    </row>
    <row r="90" spans="1:17">
      <c r="A90" s="2" t="s">
        <v>82</v>
      </c>
      <c r="B90" s="3"/>
      <c r="C90" s="8">
        <v>0</v>
      </c>
      <c r="D90" s="8">
        <v>12901.47</v>
      </c>
      <c r="E90" s="8">
        <v>0</v>
      </c>
      <c r="F90" s="8">
        <v>1990</v>
      </c>
      <c r="G90" s="8">
        <v>4546.67</v>
      </c>
      <c r="H90" s="8">
        <v>0</v>
      </c>
      <c r="I90" s="8">
        <v>0</v>
      </c>
      <c r="J90" s="8"/>
      <c r="K90" s="8"/>
      <c r="L90" s="8"/>
      <c r="M90" s="8"/>
      <c r="N90" s="8"/>
      <c r="O90" s="9"/>
      <c r="P90" s="20"/>
      <c r="Q90" s="21"/>
    </row>
    <row r="91" spans="1:17">
      <c r="A91" s="2" t="s">
        <v>83</v>
      </c>
      <c r="B91" s="3"/>
      <c r="C91" s="8">
        <v>0</v>
      </c>
      <c r="D91" s="8">
        <v>11646.9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/>
      <c r="K91" s="8"/>
      <c r="L91" s="8"/>
      <c r="M91" s="8"/>
      <c r="N91" s="8"/>
      <c r="O91" s="9"/>
      <c r="P91" s="20"/>
      <c r="Q91" s="21"/>
    </row>
    <row r="92" spans="1:17" ht="15">
      <c r="A92" s="11" t="s">
        <v>85</v>
      </c>
      <c r="B92" s="16"/>
      <c r="C92" s="4">
        <v>20726</v>
      </c>
      <c r="D92" s="4">
        <f>IF(AND(D94="",D93=""),"",C92+D94-D93)</f>
        <v>20726</v>
      </c>
      <c r="E92" s="4">
        <f t="shared" ref="E92:O92" si="22">IF(AND(E94="",E93=""),"",D92+E94-E93)</f>
        <v>20726</v>
      </c>
      <c r="F92" s="4">
        <f t="shared" si="22"/>
        <v>20726</v>
      </c>
      <c r="G92" s="4">
        <f t="shared" si="22"/>
        <v>20726</v>
      </c>
      <c r="H92" s="4">
        <f t="shared" si="22"/>
        <v>20726</v>
      </c>
      <c r="I92" s="4">
        <f t="shared" si="22"/>
        <v>20726</v>
      </c>
      <c r="J92" s="4" t="str">
        <f t="shared" si="22"/>
        <v/>
      </c>
      <c r="K92" s="4" t="str">
        <f t="shared" si="22"/>
        <v/>
      </c>
      <c r="L92" s="4" t="str">
        <f t="shared" si="22"/>
        <v/>
      </c>
      <c r="M92" s="4" t="str">
        <f t="shared" si="22"/>
        <v/>
      </c>
      <c r="N92" s="4" t="str">
        <f t="shared" si="22"/>
        <v/>
      </c>
      <c r="O92" s="5" t="str">
        <f t="shared" si="22"/>
        <v/>
      </c>
      <c r="P92" s="20"/>
      <c r="Q92" s="21"/>
    </row>
    <row r="93" spans="1:17">
      <c r="A93" s="2" t="s">
        <v>82</v>
      </c>
      <c r="B93" s="3"/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/>
      <c r="K93" s="8"/>
      <c r="L93" s="8"/>
      <c r="M93" s="8"/>
      <c r="N93" s="8"/>
      <c r="O93" s="9"/>
      <c r="P93" s="20"/>
      <c r="Q93" s="21"/>
    </row>
    <row r="94" spans="1:17">
      <c r="A94" s="2" t="s">
        <v>83</v>
      </c>
      <c r="B94" s="3"/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/>
      <c r="K94" s="8"/>
      <c r="L94" s="8"/>
      <c r="M94" s="8"/>
      <c r="N94" s="8"/>
      <c r="O94" s="9"/>
      <c r="P94" s="20"/>
      <c r="Q94" s="21"/>
    </row>
    <row r="95" spans="1:17" ht="15">
      <c r="A95" s="7" t="s">
        <v>86</v>
      </c>
      <c r="B95" s="3"/>
      <c r="C95" s="4">
        <v>10682</v>
      </c>
      <c r="D95" s="4">
        <f>IF(AND(D97="",D96=""),"",C95+D97-D96)</f>
        <v>9164</v>
      </c>
      <c r="E95" s="4">
        <f t="shared" ref="E95:O95" si="23">IF(AND(E97="",E96=""),"",D95+E97-E96)</f>
        <v>8958.52</v>
      </c>
      <c r="F95" s="4">
        <f t="shared" si="23"/>
        <v>8958.52</v>
      </c>
      <c r="G95" s="4">
        <f t="shared" si="23"/>
        <v>8958.52</v>
      </c>
      <c r="H95" s="4">
        <f t="shared" si="23"/>
        <v>8958.52</v>
      </c>
      <c r="I95" s="4">
        <f t="shared" si="23"/>
        <v>8491.77</v>
      </c>
      <c r="J95" s="4" t="str">
        <f t="shared" si="23"/>
        <v/>
      </c>
      <c r="K95" s="4" t="str">
        <f t="shared" si="23"/>
        <v/>
      </c>
      <c r="L95" s="4" t="str">
        <f t="shared" si="23"/>
        <v/>
      </c>
      <c r="M95" s="4" t="str">
        <f t="shared" si="23"/>
        <v/>
      </c>
      <c r="N95" s="4" t="str">
        <f t="shared" si="23"/>
        <v/>
      </c>
      <c r="O95" s="5" t="str">
        <f t="shared" si="23"/>
        <v/>
      </c>
      <c r="P95" s="20"/>
      <c r="Q95" s="21"/>
    </row>
    <row r="96" spans="1:17">
      <c r="A96" s="2" t="s">
        <v>82</v>
      </c>
      <c r="B96" s="3"/>
      <c r="C96" s="8">
        <v>612</v>
      </c>
      <c r="D96" s="8">
        <v>1518</v>
      </c>
      <c r="E96" s="8">
        <v>205.48</v>
      </c>
      <c r="F96" s="8">
        <v>0</v>
      </c>
      <c r="G96" s="8">
        <v>0</v>
      </c>
      <c r="H96" s="8"/>
      <c r="I96" s="8">
        <v>466.75</v>
      </c>
      <c r="J96" s="8"/>
      <c r="K96" s="8"/>
      <c r="L96" s="8"/>
      <c r="M96" s="8"/>
      <c r="N96" s="8"/>
      <c r="O96" s="9"/>
      <c r="P96" s="20"/>
      <c r="Q96" s="21"/>
    </row>
    <row r="97" spans="1:17">
      <c r="A97" s="2" t="s">
        <v>83</v>
      </c>
      <c r="B97" s="3"/>
      <c r="C97" s="8">
        <v>184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/>
      <c r="K97" s="8"/>
      <c r="L97" s="8"/>
      <c r="M97" s="8"/>
      <c r="N97" s="8"/>
      <c r="O97" s="9"/>
      <c r="P97" s="20"/>
      <c r="Q97" s="21"/>
    </row>
    <row r="98" spans="1:17" ht="15">
      <c r="A98" s="7" t="s">
        <v>87</v>
      </c>
      <c r="B98" s="3"/>
      <c r="C98" s="4">
        <v>9499</v>
      </c>
      <c r="D98" s="4">
        <f>IF(AND(D100="",D99=""),"",C98+D100-D99)</f>
        <v>9499</v>
      </c>
      <c r="E98" s="4">
        <f t="shared" ref="E98:O98" si="24">IF(AND(E100="",E99=""),"",D98+E100-E99)</f>
        <v>9499</v>
      </c>
      <c r="F98" s="4">
        <f t="shared" si="24"/>
        <v>9499</v>
      </c>
      <c r="G98" s="4">
        <f t="shared" si="24"/>
        <v>9499</v>
      </c>
      <c r="H98" s="4">
        <f t="shared" si="24"/>
        <v>9499</v>
      </c>
      <c r="I98" s="4">
        <f t="shared" si="24"/>
        <v>9499</v>
      </c>
      <c r="J98" s="4" t="str">
        <f t="shared" si="24"/>
        <v/>
      </c>
      <c r="K98" s="4" t="str">
        <f t="shared" si="24"/>
        <v/>
      </c>
      <c r="L98" s="4" t="str">
        <f t="shared" si="24"/>
        <v/>
      </c>
      <c r="M98" s="4" t="str">
        <f t="shared" si="24"/>
        <v/>
      </c>
      <c r="N98" s="4" t="str">
        <f t="shared" si="24"/>
        <v/>
      </c>
      <c r="O98" s="5" t="str">
        <f t="shared" si="24"/>
        <v/>
      </c>
      <c r="P98" s="3"/>
      <c r="Q98" s="10"/>
    </row>
    <row r="99" spans="1:17">
      <c r="A99" s="2" t="s">
        <v>82</v>
      </c>
      <c r="B99" s="3"/>
      <c r="C99" s="22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/>
      <c r="K99" s="8"/>
      <c r="L99" s="8"/>
      <c r="M99" s="8"/>
      <c r="N99" s="8"/>
      <c r="O99" s="9"/>
      <c r="P99" s="8"/>
      <c r="Q99" s="10"/>
    </row>
    <row r="100" spans="1:17">
      <c r="A100" s="2" t="s">
        <v>83</v>
      </c>
      <c r="B100" s="3"/>
      <c r="C100" s="14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/>
      <c r="K100" s="8"/>
      <c r="L100" s="8"/>
      <c r="M100" s="8"/>
      <c r="N100" s="8"/>
      <c r="O100" s="9"/>
      <c r="P100" s="8"/>
      <c r="Q100" s="10"/>
    </row>
    <row r="101" spans="1:17" ht="15">
      <c r="A101" s="11" t="s">
        <v>13</v>
      </c>
      <c r="B101" s="3"/>
      <c r="C101" s="4">
        <f>C86+C89+C92+C95+C98</f>
        <v>95286</v>
      </c>
      <c r="D101" s="12">
        <f t="shared" ref="D101:O101" si="25">D86+D89+D92+D95+D98</f>
        <v>93807.53</v>
      </c>
      <c r="E101" s="12">
        <f t="shared" si="25"/>
        <v>93602.05</v>
      </c>
      <c r="F101" s="12">
        <f t="shared" si="25"/>
        <v>83844.86</v>
      </c>
      <c r="G101" s="12">
        <f t="shared" si="25"/>
        <v>79298.19</v>
      </c>
      <c r="H101" s="12">
        <f t="shared" si="25"/>
        <v>79298.19</v>
      </c>
      <c r="I101" s="12">
        <f t="shared" si="25"/>
        <v>83831.44</v>
      </c>
      <c r="J101" s="12" t="e">
        <f t="shared" si="25"/>
        <v>#VALUE!</v>
      </c>
      <c r="K101" s="12" t="e">
        <f t="shared" si="25"/>
        <v>#VALUE!</v>
      </c>
      <c r="L101" s="12" t="e">
        <f t="shared" si="25"/>
        <v>#VALUE!</v>
      </c>
      <c r="M101" s="12" t="e">
        <f t="shared" si="25"/>
        <v>#VALUE!</v>
      </c>
      <c r="N101" s="12" t="e">
        <f t="shared" si="25"/>
        <v>#VALUE!</v>
      </c>
      <c r="O101" s="12" t="e">
        <f t="shared" si="25"/>
        <v>#VALUE!</v>
      </c>
      <c r="P101" s="3"/>
      <c r="Q101" s="19"/>
    </row>
    <row r="102" spans="1:17" ht="15">
      <c r="A102" s="11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8"/>
      <c r="Q102" s="10"/>
    </row>
    <row r="103" spans="1:17" ht="15">
      <c r="A103" s="7" t="s">
        <v>88</v>
      </c>
      <c r="B103" s="1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23"/>
      <c r="Q103" s="21"/>
    </row>
    <row r="104" spans="1:17" ht="15">
      <c r="A104" s="7" t="s">
        <v>89</v>
      </c>
      <c r="B104" s="16"/>
      <c r="C104" s="4">
        <v>786</v>
      </c>
      <c r="D104" s="5">
        <f t="shared" ref="D104:N104" si="26">IF(AND(D106="",D105=""),"",C104+D106-D105)</f>
        <v>786</v>
      </c>
      <c r="E104" s="5">
        <f t="shared" si="26"/>
        <v>786</v>
      </c>
      <c r="F104" s="5">
        <f t="shared" si="26"/>
        <v>786</v>
      </c>
      <c r="G104" s="4">
        <f t="shared" si="26"/>
        <v>786</v>
      </c>
      <c r="H104" s="4">
        <f t="shared" si="26"/>
        <v>786</v>
      </c>
      <c r="I104" s="4">
        <f t="shared" si="26"/>
        <v>786</v>
      </c>
      <c r="J104" s="4" t="str">
        <f t="shared" si="26"/>
        <v/>
      </c>
      <c r="K104" s="4" t="str">
        <f t="shared" si="26"/>
        <v/>
      </c>
      <c r="L104" s="4" t="str">
        <f t="shared" si="26"/>
        <v/>
      </c>
      <c r="M104" s="4" t="str">
        <f t="shared" si="26"/>
        <v/>
      </c>
      <c r="N104" s="4" t="str">
        <f t="shared" si="26"/>
        <v/>
      </c>
      <c r="O104" s="4" t="e">
        <f>IF(AND(F106="",F105=""),"",N104+F106-F105)</f>
        <v>#VALUE!</v>
      </c>
      <c r="P104" s="20"/>
      <c r="Q104" s="21"/>
    </row>
    <row r="105" spans="1:17">
      <c r="A105" s="2" t="s">
        <v>82</v>
      </c>
      <c r="B105" s="3"/>
      <c r="C105" s="8">
        <v>0</v>
      </c>
      <c r="D105" s="9">
        <v>0</v>
      </c>
      <c r="E105" s="8">
        <v>0</v>
      </c>
      <c r="F105" s="9">
        <v>0</v>
      </c>
      <c r="G105" s="24">
        <v>0</v>
      </c>
      <c r="H105" s="25">
        <v>0</v>
      </c>
      <c r="I105" s="26">
        <v>0</v>
      </c>
      <c r="J105" s="26"/>
      <c r="K105" s="26"/>
      <c r="L105" s="26"/>
      <c r="M105" s="26"/>
      <c r="N105" s="26"/>
      <c r="O105" s="26"/>
      <c r="P105" s="27"/>
      <c r="Q105" s="27"/>
    </row>
    <row r="106" spans="1:17">
      <c r="A106" s="2" t="s">
        <v>83</v>
      </c>
      <c r="B106" s="3"/>
      <c r="C106" s="8">
        <v>0</v>
      </c>
      <c r="D106" s="9">
        <v>0</v>
      </c>
      <c r="E106" s="8">
        <v>0</v>
      </c>
      <c r="F106" s="9">
        <v>0</v>
      </c>
      <c r="G106" s="24">
        <v>0</v>
      </c>
      <c r="H106" s="25">
        <v>0</v>
      </c>
      <c r="I106" s="26">
        <v>0</v>
      </c>
      <c r="J106" s="26"/>
      <c r="K106" s="26"/>
      <c r="L106" s="26"/>
      <c r="M106" s="26"/>
      <c r="N106" s="26"/>
      <c r="O106" s="26"/>
      <c r="P106" s="27"/>
      <c r="Q106" s="27"/>
    </row>
    <row r="107" spans="1:17" ht="15">
      <c r="A107" s="7" t="s">
        <v>90</v>
      </c>
      <c r="B107" s="3"/>
      <c r="C107" s="4">
        <v>1140</v>
      </c>
      <c r="D107" s="5">
        <f t="shared" ref="D107:N107" si="27">IF(AND(D109="",D108=""),"",C107+D109-D108)</f>
        <v>1140</v>
      </c>
      <c r="E107" s="5">
        <f t="shared" si="27"/>
        <v>1140</v>
      </c>
      <c r="F107" s="5">
        <f t="shared" si="27"/>
        <v>1140</v>
      </c>
      <c r="G107" s="4">
        <f t="shared" si="27"/>
        <v>1140</v>
      </c>
      <c r="H107" s="4">
        <f t="shared" si="27"/>
        <v>1140</v>
      </c>
      <c r="I107" s="4">
        <f t="shared" si="27"/>
        <v>1140</v>
      </c>
      <c r="J107" s="4" t="str">
        <f t="shared" si="27"/>
        <v/>
      </c>
      <c r="K107" s="4" t="str">
        <f t="shared" si="27"/>
        <v/>
      </c>
      <c r="L107" s="4" t="str">
        <f t="shared" si="27"/>
        <v/>
      </c>
      <c r="M107" s="4" t="str">
        <f t="shared" si="27"/>
        <v/>
      </c>
      <c r="N107" s="4" t="str">
        <f t="shared" si="27"/>
        <v/>
      </c>
      <c r="O107" s="4" t="e">
        <f>IF(AND(F109="",F108=""),"",N107+F109-F108)</f>
        <v>#VALUE!</v>
      </c>
      <c r="P107" s="20"/>
      <c r="Q107" s="21"/>
    </row>
    <row r="108" spans="1:17">
      <c r="A108" s="2" t="s">
        <v>82</v>
      </c>
      <c r="B108" s="3"/>
      <c r="C108" s="8">
        <v>0</v>
      </c>
      <c r="D108" s="9">
        <v>0</v>
      </c>
      <c r="E108" s="8">
        <v>0</v>
      </c>
      <c r="F108" s="9">
        <v>0</v>
      </c>
      <c r="G108" s="24">
        <v>0</v>
      </c>
      <c r="H108" s="25">
        <v>0</v>
      </c>
      <c r="I108" s="26">
        <v>0</v>
      </c>
      <c r="J108" s="26"/>
      <c r="K108" s="26"/>
      <c r="L108" s="26"/>
      <c r="M108" s="26"/>
      <c r="N108" s="26"/>
      <c r="O108" s="26"/>
      <c r="P108" s="27"/>
      <c r="Q108" s="27"/>
    </row>
    <row r="109" spans="1:17">
      <c r="A109" s="2" t="s">
        <v>83</v>
      </c>
      <c r="B109" s="3"/>
      <c r="C109" s="8">
        <v>0</v>
      </c>
      <c r="D109" s="9">
        <v>0</v>
      </c>
      <c r="E109" s="8">
        <v>0</v>
      </c>
      <c r="F109" s="9">
        <v>0</v>
      </c>
      <c r="G109" s="24">
        <v>0</v>
      </c>
      <c r="H109" s="25">
        <v>0</v>
      </c>
      <c r="I109" s="26">
        <v>0</v>
      </c>
      <c r="J109" s="26"/>
      <c r="K109" s="26"/>
      <c r="L109" s="26"/>
      <c r="M109" s="26"/>
      <c r="N109" s="26"/>
      <c r="O109" s="26"/>
      <c r="P109" s="27"/>
      <c r="Q109" s="27"/>
    </row>
    <row r="110" spans="1:17" ht="15">
      <c r="A110" s="7" t="s">
        <v>91</v>
      </c>
      <c r="B110" s="12"/>
      <c r="C110" s="4">
        <v>71</v>
      </c>
      <c r="D110" s="5">
        <f t="shared" ref="D110:N110" si="28">IF(AND(D112="",D111=""),"",C110+D112-D111)</f>
        <v>71</v>
      </c>
      <c r="E110" s="5">
        <f t="shared" si="28"/>
        <v>71</v>
      </c>
      <c r="F110" s="5">
        <f t="shared" si="28"/>
        <v>71</v>
      </c>
      <c r="G110" s="4">
        <f t="shared" si="28"/>
        <v>71</v>
      </c>
      <c r="H110" s="4">
        <f t="shared" si="28"/>
        <v>71</v>
      </c>
      <c r="I110" s="4">
        <f t="shared" si="28"/>
        <v>71</v>
      </c>
      <c r="J110" s="4" t="str">
        <f t="shared" si="28"/>
        <v/>
      </c>
      <c r="K110" s="4" t="str">
        <f t="shared" si="28"/>
        <v/>
      </c>
      <c r="L110" s="4" t="str">
        <f t="shared" si="28"/>
        <v/>
      </c>
      <c r="M110" s="4" t="str">
        <f t="shared" si="28"/>
        <v/>
      </c>
      <c r="N110" s="4" t="str">
        <f t="shared" si="28"/>
        <v/>
      </c>
      <c r="O110" s="4" t="e">
        <f>IF(AND(F112="",F111=""),"",N110+F112-F111)</f>
        <v>#VALUE!</v>
      </c>
      <c r="P110" s="28"/>
      <c r="Q110" s="29"/>
    </row>
    <row r="111" spans="1:17">
      <c r="A111" s="30" t="s">
        <v>92</v>
      </c>
      <c r="B111" s="3"/>
      <c r="C111" s="8">
        <v>0</v>
      </c>
      <c r="D111" s="9">
        <v>0</v>
      </c>
      <c r="E111" s="8">
        <v>0</v>
      </c>
      <c r="F111" s="9">
        <v>0</v>
      </c>
      <c r="G111" s="24">
        <v>0</v>
      </c>
      <c r="H111" s="25">
        <v>0</v>
      </c>
      <c r="I111" s="26">
        <v>0</v>
      </c>
      <c r="J111" s="26"/>
      <c r="K111" s="26"/>
      <c r="L111" s="26"/>
      <c r="M111" s="26"/>
      <c r="N111" s="26"/>
      <c r="O111" s="26"/>
      <c r="P111" s="27"/>
      <c r="Q111" s="27"/>
    </row>
    <row r="112" spans="1:17">
      <c r="A112" s="30" t="s">
        <v>93</v>
      </c>
      <c r="B112" s="3"/>
      <c r="C112" s="8">
        <v>0</v>
      </c>
      <c r="D112" s="9">
        <v>0</v>
      </c>
      <c r="E112" s="8">
        <v>0</v>
      </c>
      <c r="F112" s="9">
        <v>0</v>
      </c>
      <c r="G112" s="24">
        <v>0</v>
      </c>
      <c r="H112" s="25">
        <v>0</v>
      </c>
      <c r="I112" s="26">
        <v>0</v>
      </c>
      <c r="J112" s="26"/>
      <c r="K112" s="26"/>
      <c r="L112" s="26"/>
      <c r="M112" s="26"/>
      <c r="N112" s="26"/>
      <c r="O112" s="26"/>
      <c r="P112" s="27"/>
      <c r="Q112" s="27"/>
    </row>
    <row r="113" spans="1:17" ht="15">
      <c r="A113" s="7" t="s">
        <v>94</v>
      </c>
      <c r="B113" s="12"/>
      <c r="C113" s="4">
        <v>558.53</v>
      </c>
      <c r="D113" s="5">
        <f t="shared" ref="D113:N113" si="29">IF(AND(D115="",D114=""),"",C113+D115-D114)</f>
        <v>558.53</v>
      </c>
      <c r="E113" s="5">
        <f t="shared" si="29"/>
        <v>438.29999999999995</v>
      </c>
      <c r="F113" s="5">
        <f t="shared" si="29"/>
        <v>438.29999999999995</v>
      </c>
      <c r="G113" s="4">
        <f t="shared" si="29"/>
        <v>438.29999999999995</v>
      </c>
      <c r="H113" s="4">
        <f t="shared" si="29"/>
        <v>438.29999999999995</v>
      </c>
      <c r="I113" s="4">
        <f t="shared" si="29"/>
        <v>438.29999999999995</v>
      </c>
      <c r="J113" s="4" t="str">
        <f t="shared" si="29"/>
        <v/>
      </c>
      <c r="K113" s="4" t="str">
        <f t="shared" si="29"/>
        <v/>
      </c>
      <c r="L113" s="4" t="str">
        <f t="shared" si="29"/>
        <v/>
      </c>
      <c r="M113" s="4" t="str">
        <f t="shared" si="29"/>
        <v/>
      </c>
      <c r="N113" s="4" t="str">
        <f t="shared" si="29"/>
        <v/>
      </c>
      <c r="O113" s="4" t="e">
        <f>IF(AND(F115="",F114=""),"",N113+F115-F114)</f>
        <v>#VALUE!</v>
      </c>
      <c r="P113" s="28"/>
      <c r="Q113" s="29"/>
    </row>
    <row r="114" spans="1:17">
      <c r="A114" s="30" t="s">
        <v>92</v>
      </c>
      <c r="B114" s="3"/>
      <c r="C114" s="8">
        <v>0</v>
      </c>
      <c r="D114" s="9">
        <v>0</v>
      </c>
      <c r="E114" s="8">
        <v>120.23</v>
      </c>
      <c r="F114" s="9">
        <v>0</v>
      </c>
      <c r="G114" s="24">
        <v>0</v>
      </c>
      <c r="H114" s="25">
        <v>0</v>
      </c>
      <c r="I114" s="26">
        <v>0</v>
      </c>
      <c r="J114" s="26"/>
      <c r="K114" s="26"/>
      <c r="L114" s="26"/>
      <c r="M114" s="26"/>
      <c r="N114" s="26"/>
      <c r="O114" s="26"/>
      <c r="P114" s="27"/>
      <c r="Q114" s="27"/>
    </row>
    <row r="115" spans="1:17" ht="15">
      <c r="A115" s="30" t="s">
        <v>93</v>
      </c>
      <c r="B115" s="3"/>
      <c r="C115" s="8">
        <v>0</v>
      </c>
      <c r="D115" s="9">
        <v>0</v>
      </c>
      <c r="E115" s="8">
        <v>0</v>
      </c>
      <c r="F115" s="9">
        <v>0</v>
      </c>
      <c r="G115" s="24">
        <v>0</v>
      </c>
      <c r="H115" s="25">
        <v>0</v>
      </c>
      <c r="I115" s="26">
        <v>0</v>
      </c>
      <c r="J115" s="26"/>
      <c r="K115" s="26"/>
      <c r="L115" s="31"/>
      <c r="M115" s="31"/>
      <c r="N115" s="31"/>
      <c r="O115" s="31"/>
      <c r="P115" s="32"/>
      <c r="Q115" s="32"/>
    </row>
    <row r="116" spans="1:17" ht="15">
      <c r="A116" s="7" t="s">
        <v>95</v>
      </c>
      <c r="B116" s="3"/>
      <c r="C116" s="4">
        <v>2626</v>
      </c>
      <c r="D116" s="5">
        <f t="shared" ref="D116:N116" si="30">IF(AND(D118="",D117=""),"",C116+D118-D117)</f>
        <v>2626</v>
      </c>
      <c r="E116" s="5">
        <f t="shared" si="30"/>
        <v>2626</v>
      </c>
      <c r="F116" s="5">
        <f t="shared" si="30"/>
        <v>2626</v>
      </c>
      <c r="G116" s="4">
        <f t="shared" si="30"/>
        <v>2626</v>
      </c>
      <c r="H116" s="4">
        <f t="shared" si="30"/>
        <v>2626</v>
      </c>
      <c r="I116" s="4">
        <f t="shared" si="30"/>
        <v>2626</v>
      </c>
      <c r="J116" s="4" t="str">
        <f t="shared" si="30"/>
        <v/>
      </c>
      <c r="K116" s="4" t="str">
        <f t="shared" si="30"/>
        <v/>
      </c>
      <c r="L116" s="4" t="str">
        <f t="shared" si="30"/>
        <v/>
      </c>
      <c r="M116" s="4" t="str">
        <f t="shared" si="30"/>
        <v/>
      </c>
      <c r="N116" s="4" t="str">
        <f t="shared" si="30"/>
        <v/>
      </c>
      <c r="O116" s="4" t="e">
        <f>IF(AND(F118="",F117=""),"",N116+F118-F117)</f>
        <v>#VALUE!</v>
      </c>
      <c r="P116" s="20"/>
      <c r="Q116" s="21"/>
    </row>
    <row r="117" spans="1:17">
      <c r="A117" s="2" t="s">
        <v>82</v>
      </c>
      <c r="B117" s="3"/>
      <c r="C117" s="8">
        <v>0</v>
      </c>
      <c r="D117" s="9">
        <v>0</v>
      </c>
      <c r="E117" s="8">
        <v>0</v>
      </c>
      <c r="F117" s="9">
        <v>0</v>
      </c>
      <c r="G117" s="24">
        <v>0</v>
      </c>
      <c r="H117" s="25">
        <v>0</v>
      </c>
      <c r="I117" s="26">
        <v>0</v>
      </c>
      <c r="J117" s="26"/>
      <c r="K117" s="26"/>
      <c r="L117" s="26"/>
      <c r="M117" s="26"/>
      <c r="N117" s="26"/>
      <c r="O117" s="26"/>
      <c r="P117" s="27"/>
      <c r="Q117" s="27"/>
    </row>
    <row r="118" spans="1:17" ht="15">
      <c r="A118" s="2" t="s">
        <v>83</v>
      </c>
      <c r="B118" s="3"/>
      <c r="C118" s="8">
        <v>0</v>
      </c>
      <c r="D118" s="9">
        <v>0</v>
      </c>
      <c r="E118" s="8">
        <v>0</v>
      </c>
      <c r="F118" s="9">
        <v>0</v>
      </c>
      <c r="G118" s="24">
        <v>0</v>
      </c>
      <c r="H118" s="25">
        <v>0</v>
      </c>
      <c r="I118" s="26">
        <v>0</v>
      </c>
      <c r="J118" s="26"/>
      <c r="K118" s="26"/>
      <c r="L118" s="31"/>
      <c r="M118" s="31"/>
      <c r="N118" s="31"/>
      <c r="O118" s="31"/>
      <c r="P118" s="32"/>
      <c r="Q118" s="32"/>
    </row>
    <row r="119" spans="1:17" ht="15">
      <c r="A119" s="7" t="s">
        <v>96</v>
      </c>
      <c r="B119" s="3"/>
      <c r="C119" s="4">
        <v>24</v>
      </c>
      <c r="D119" s="5">
        <f t="shared" ref="D119:N119" si="31">IF(AND(D121="",D120=""),"",C119+D121-D120)</f>
        <v>17.87</v>
      </c>
      <c r="E119" s="5">
        <f t="shared" si="31"/>
        <v>17.87</v>
      </c>
      <c r="F119" s="5">
        <f t="shared" si="31"/>
        <v>17.87</v>
      </c>
      <c r="G119" s="4">
        <f t="shared" si="31"/>
        <v>17.87</v>
      </c>
      <c r="H119" s="4">
        <f t="shared" si="31"/>
        <v>17.87</v>
      </c>
      <c r="I119" s="4">
        <f t="shared" si="31"/>
        <v>17.87</v>
      </c>
      <c r="J119" s="4" t="str">
        <f t="shared" si="31"/>
        <v/>
      </c>
      <c r="K119" s="4" t="str">
        <f t="shared" si="31"/>
        <v/>
      </c>
      <c r="L119" s="4" t="str">
        <f t="shared" si="31"/>
        <v/>
      </c>
      <c r="M119" s="4" t="str">
        <f t="shared" si="31"/>
        <v/>
      </c>
      <c r="N119" s="4" t="str">
        <f t="shared" si="31"/>
        <v/>
      </c>
      <c r="O119" s="4" t="e">
        <f>IF(AND(F121="",F120=""),"",N119+F121-F120)</f>
        <v>#VALUE!</v>
      </c>
      <c r="P119" s="20"/>
      <c r="Q119" s="21"/>
    </row>
    <row r="120" spans="1:17">
      <c r="A120" s="2" t="s">
        <v>82</v>
      </c>
      <c r="B120" s="3"/>
      <c r="C120" s="8">
        <v>0</v>
      </c>
      <c r="D120" s="9">
        <v>6.13</v>
      </c>
      <c r="E120" s="8">
        <v>0</v>
      </c>
      <c r="F120" s="9">
        <v>0</v>
      </c>
      <c r="G120" s="24">
        <v>0</v>
      </c>
      <c r="H120" s="25">
        <v>0</v>
      </c>
      <c r="I120" s="26">
        <v>0</v>
      </c>
      <c r="J120" s="26"/>
      <c r="K120" s="26"/>
      <c r="L120" s="26"/>
      <c r="M120" s="26"/>
      <c r="N120" s="26"/>
      <c r="O120" s="26"/>
      <c r="P120" s="27"/>
      <c r="Q120" s="27"/>
    </row>
    <row r="121" spans="1:17">
      <c r="A121" s="2" t="s">
        <v>83</v>
      </c>
      <c r="B121" s="3"/>
      <c r="C121" s="8">
        <v>0</v>
      </c>
      <c r="D121" s="9">
        <v>0</v>
      </c>
      <c r="E121" s="8">
        <v>0</v>
      </c>
      <c r="F121" s="9">
        <v>0</v>
      </c>
      <c r="G121" s="24">
        <v>0</v>
      </c>
      <c r="H121" s="25">
        <v>0</v>
      </c>
      <c r="I121" s="26">
        <v>0</v>
      </c>
      <c r="J121" s="26"/>
      <c r="K121" s="26"/>
      <c r="L121" s="26"/>
      <c r="M121" s="26"/>
      <c r="N121" s="26"/>
      <c r="O121" s="26"/>
      <c r="P121" s="27"/>
      <c r="Q121" s="27"/>
    </row>
    <row r="122" spans="1:17" ht="15">
      <c r="A122" s="7" t="s">
        <v>97</v>
      </c>
      <c r="B122" s="12"/>
      <c r="C122" s="4">
        <v>1107</v>
      </c>
      <c r="D122" s="5">
        <f t="shared" ref="D122:N122" si="32">IF(AND(D124="",D123=""),"",C122+D124-D123)</f>
        <v>907.1</v>
      </c>
      <c r="E122" s="5">
        <f t="shared" si="32"/>
        <v>907.1</v>
      </c>
      <c r="F122" s="5">
        <f t="shared" si="32"/>
        <v>907.1</v>
      </c>
      <c r="G122" s="4">
        <f t="shared" si="32"/>
        <v>907.1</v>
      </c>
      <c r="H122" s="4">
        <f t="shared" si="32"/>
        <v>907.1</v>
      </c>
      <c r="I122" s="4">
        <f t="shared" si="32"/>
        <v>1241.79</v>
      </c>
      <c r="J122" s="4" t="str">
        <f t="shared" si="32"/>
        <v/>
      </c>
      <c r="K122" s="4" t="str">
        <f t="shared" si="32"/>
        <v/>
      </c>
      <c r="L122" s="4" t="str">
        <f t="shared" si="32"/>
        <v/>
      </c>
      <c r="M122" s="4" t="str">
        <f t="shared" si="32"/>
        <v/>
      </c>
      <c r="N122" s="4" t="str">
        <f t="shared" si="32"/>
        <v/>
      </c>
      <c r="O122" s="4" t="e">
        <f>IF(AND(F124="",F123=""),"",N122+F124-F123)</f>
        <v>#VALUE!</v>
      </c>
      <c r="P122" s="28"/>
      <c r="Q122" s="29"/>
    </row>
    <row r="123" spans="1:17">
      <c r="A123" s="2" t="s">
        <v>82</v>
      </c>
      <c r="B123" s="3"/>
      <c r="C123" s="8">
        <v>0</v>
      </c>
      <c r="D123" s="9">
        <v>199.9</v>
      </c>
      <c r="E123" s="8">
        <v>0</v>
      </c>
      <c r="F123" s="9">
        <v>0</v>
      </c>
      <c r="G123" s="24">
        <v>0</v>
      </c>
      <c r="H123" s="25">
        <v>0</v>
      </c>
      <c r="I123" s="26">
        <v>15.31</v>
      </c>
      <c r="J123" s="26"/>
      <c r="K123" s="26"/>
      <c r="L123" s="26"/>
      <c r="M123" s="26"/>
      <c r="N123" s="26"/>
      <c r="O123" s="26"/>
      <c r="P123" s="27"/>
      <c r="Q123" s="27"/>
    </row>
    <row r="124" spans="1:17">
      <c r="A124" s="2" t="s">
        <v>83</v>
      </c>
      <c r="B124" s="3"/>
      <c r="C124" s="8">
        <v>0</v>
      </c>
      <c r="D124" s="9">
        <v>0</v>
      </c>
      <c r="E124" s="8">
        <v>0</v>
      </c>
      <c r="F124" s="9">
        <v>0</v>
      </c>
      <c r="G124" s="24">
        <v>0</v>
      </c>
      <c r="H124" s="25">
        <v>0</v>
      </c>
      <c r="I124" s="26">
        <v>350</v>
      </c>
      <c r="J124" s="26"/>
      <c r="K124" s="26"/>
      <c r="L124" s="26"/>
      <c r="M124" s="26"/>
      <c r="N124" s="26"/>
      <c r="O124" s="26"/>
      <c r="P124" s="27"/>
      <c r="Q124" s="27"/>
    </row>
    <row r="125" spans="1:17" ht="15">
      <c r="A125" s="7" t="s">
        <v>98</v>
      </c>
      <c r="B125" s="12"/>
      <c r="C125" s="4">
        <v>10591</v>
      </c>
      <c r="D125" s="5">
        <f t="shared" ref="D125:N125" si="33">IF(AND(D127="",D126=""),"",C125+D127-D126)</f>
        <v>4217</v>
      </c>
      <c r="E125" s="5">
        <f t="shared" si="33"/>
        <v>4217</v>
      </c>
      <c r="F125" s="5">
        <f t="shared" si="33"/>
        <v>4217</v>
      </c>
      <c r="G125" s="4">
        <f t="shared" si="33"/>
        <v>4217</v>
      </c>
      <c r="H125" s="4">
        <f t="shared" si="33"/>
        <v>4217</v>
      </c>
      <c r="I125" s="4">
        <f t="shared" si="33"/>
        <v>4217</v>
      </c>
      <c r="J125" s="4" t="str">
        <f t="shared" si="33"/>
        <v/>
      </c>
      <c r="K125" s="4" t="str">
        <f t="shared" si="33"/>
        <v/>
      </c>
      <c r="L125" s="4" t="str">
        <f t="shared" si="33"/>
        <v/>
      </c>
      <c r="M125" s="4" t="str">
        <f t="shared" si="33"/>
        <v/>
      </c>
      <c r="N125" s="4" t="str">
        <f t="shared" si="33"/>
        <v/>
      </c>
      <c r="O125" s="4" t="e">
        <f>IF(AND(F127="",F126=""),"",N125+F127-F126)</f>
        <v>#VALUE!</v>
      </c>
      <c r="P125" s="28"/>
      <c r="Q125" s="29"/>
    </row>
    <row r="126" spans="1:17">
      <c r="A126" s="2" t="s">
        <v>82</v>
      </c>
      <c r="B126" s="3"/>
      <c r="C126" s="8">
        <v>0</v>
      </c>
      <c r="D126" s="9">
        <v>6374</v>
      </c>
      <c r="E126" s="8">
        <v>0</v>
      </c>
      <c r="F126" s="9">
        <v>0</v>
      </c>
      <c r="G126" s="24">
        <v>0</v>
      </c>
      <c r="H126" s="25">
        <v>0</v>
      </c>
      <c r="I126" s="26">
        <v>0</v>
      </c>
      <c r="J126" s="26"/>
      <c r="K126" s="26"/>
      <c r="L126" s="26"/>
      <c r="M126" s="26"/>
      <c r="N126" s="26"/>
      <c r="O126" s="26"/>
      <c r="P126" s="27"/>
      <c r="Q126" s="27"/>
    </row>
    <row r="127" spans="1:17" ht="15">
      <c r="A127" s="2" t="s">
        <v>83</v>
      </c>
      <c r="B127" s="3"/>
      <c r="C127" s="8">
        <v>0</v>
      </c>
      <c r="D127" s="9">
        <v>0</v>
      </c>
      <c r="E127" s="8">
        <v>0</v>
      </c>
      <c r="F127" s="9">
        <v>0</v>
      </c>
      <c r="G127" s="24">
        <v>0</v>
      </c>
      <c r="H127" s="25">
        <v>0</v>
      </c>
      <c r="I127" s="26">
        <v>0</v>
      </c>
      <c r="J127" s="26"/>
      <c r="K127" s="26"/>
      <c r="L127" s="31"/>
      <c r="M127" s="31"/>
      <c r="N127" s="31"/>
      <c r="O127" s="31"/>
      <c r="P127" s="32"/>
      <c r="Q127" s="32"/>
    </row>
    <row r="128" spans="1:17" ht="15">
      <c r="A128" s="7" t="s">
        <v>99</v>
      </c>
      <c r="B128" s="12"/>
      <c r="C128" s="4">
        <v>1006</v>
      </c>
      <c r="D128" s="5">
        <f t="shared" ref="D128:N128" si="34">IF(AND(D130="",D129=""),"",C128+D130-D129)</f>
        <v>1006</v>
      </c>
      <c r="E128" s="5">
        <f t="shared" si="34"/>
        <v>1006</v>
      </c>
      <c r="F128" s="5">
        <f t="shared" si="34"/>
        <v>1006</v>
      </c>
      <c r="G128" s="4">
        <f t="shared" si="34"/>
        <v>1006</v>
      </c>
      <c r="H128" s="4">
        <f t="shared" si="34"/>
        <v>1006</v>
      </c>
      <c r="I128" s="4">
        <f t="shared" si="34"/>
        <v>1006</v>
      </c>
      <c r="J128" s="4" t="str">
        <f t="shared" si="34"/>
        <v/>
      </c>
      <c r="K128" s="4" t="str">
        <f t="shared" si="34"/>
        <v/>
      </c>
      <c r="L128" s="4" t="str">
        <f t="shared" si="34"/>
        <v/>
      </c>
      <c r="M128" s="4" t="str">
        <f t="shared" si="34"/>
        <v/>
      </c>
      <c r="N128" s="4" t="str">
        <f t="shared" si="34"/>
        <v/>
      </c>
      <c r="O128" s="4" t="e">
        <f>IF(AND(F130="",F129=""),"",N128+F130-F129)</f>
        <v>#VALUE!</v>
      </c>
      <c r="P128" s="3"/>
      <c r="Q128" s="19"/>
    </row>
    <row r="129" spans="1:17">
      <c r="A129" s="2" t="s">
        <v>82</v>
      </c>
      <c r="B129" s="3"/>
      <c r="C129" s="8">
        <v>0</v>
      </c>
      <c r="D129" s="9">
        <v>0</v>
      </c>
      <c r="E129" s="8">
        <v>0</v>
      </c>
      <c r="F129" s="9">
        <v>0</v>
      </c>
      <c r="G129" s="8">
        <v>0</v>
      </c>
      <c r="H129" s="33">
        <v>0</v>
      </c>
      <c r="I129" s="26">
        <v>0</v>
      </c>
      <c r="J129" s="26"/>
      <c r="K129" s="26"/>
      <c r="L129" s="26"/>
      <c r="M129" s="26"/>
      <c r="N129" s="26"/>
      <c r="O129" s="26"/>
      <c r="P129" s="27"/>
      <c r="Q129" s="27"/>
    </row>
    <row r="130" spans="1:17" ht="15">
      <c r="A130" s="2" t="s">
        <v>83</v>
      </c>
      <c r="B130" s="3"/>
      <c r="C130" s="8">
        <v>0</v>
      </c>
      <c r="D130" s="9">
        <v>0</v>
      </c>
      <c r="E130" s="8">
        <v>0</v>
      </c>
      <c r="F130" s="9">
        <v>0</v>
      </c>
      <c r="G130" s="8">
        <v>0</v>
      </c>
      <c r="H130" s="33">
        <v>0</v>
      </c>
      <c r="I130" s="26">
        <v>0</v>
      </c>
      <c r="J130" s="26"/>
      <c r="K130" s="26"/>
      <c r="L130" s="26"/>
      <c r="M130" s="31"/>
      <c r="N130" s="31"/>
      <c r="O130" s="31"/>
      <c r="P130" s="32"/>
      <c r="Q130" s="32"/>
    </row>
    <row r="131" spans="1:17" ht="15">
      <c r="A131" s="7" t="s">
        <v>100</v>
      </c>
      <c r="B131" s="12"/>
      <c r="C131" s="4">
        <v>205</v>
      </c>
      <c r="D131" s="4">
        <f t="shared" ref="D131:N131" si="35">IF(AND(D133="",D132=""),"",C131+D133-D132)</f>
        <v>205</v>
      </c>
      <c r="E131" s="4">
        <f t="shared" si="35"/>
        <v>243.06</v>
      </c>
      <c r="F131" s="4">
        <f t="shared" si="35"/>
        <v>268.06</v>
      </c>
      <c r="G131" s="4">
        <f t="shared" si="35"/>
        <v>283.06</v>
      </c>
      <c r="H131" s="4">
        <f t="shared" si="35"/>
        <v>299.06</v>
      </c>
      <c r="I131" s="4">
        <f t="shared" si="35"/>
        <v>330.56</v>
      </c>
      <c r="J131" s="4" t="str">
        <f t="shared" si="35"/>
        <v/>
      </c>
      <c r="K131" s="4" t="str">
        <f t="shared" si="35"/>
        <v/>
      </c>
      <c r="L131" s="4" t="str">
        <f t="shared" si="35"/>
        <v/>
      </c>
      <c r="M131" s="4" t="str">
        <f t="shared" si="35"/>
        <v/>
      </c>
      <c r="N131" s="4" t="str">
        <f t="shared" si="35"/>
        <v/>
      </c>
      <c r="O131" s="4" t="e">
        <f>IF(AND(F133="",F132=""),"",N131+F133-F132)</f>
        <v>#VALUE!</v>
      </c>
      <c r="P131" s="12"/>
      <c r="Q131" s="15"/>
    </row>
    <row r="132" spans="1:17" ht="15">
      <c r="A132" s="2" t="s">
        <v>82</v>
      </c>
      <c r="B132" s="3"/>
      <c r="C132" s="8">
        <v>0</v>
      </c>
      <c r="D132" s="8">
        <v>0</v>
      </c>
      <c r="E132" s="8">
        <v>0</v>
      </c>
      <c r="F132" s="9">
        <v>0</v>
      </c>
      <c r="G132" s="8">
        <v>0</v>
      </c>
      <c r="H132" s="33">
        <v>0</v>
      </c>
      <c r="I132" s="26">
        <v>0</v>
      </c>
      <c r="J132" s="26"/>
      <c r="K132" s="26"/>
      <c r="L132" s="26"/>
      <c r="M132" s="31"/>
      <c r="N132" s="31"/>
      <c r="O132" s="31"/>
      <c r="P132" s="32"/>
      <c r="Q132" s="32"/>
    </row>
    <row r="133" spans="1:17" ht="15">
      <c r="A133" s="2" t="s">
        <v>83</v>
      </c>
      <c r="B133" s="3"/>
      <c r="C133" s="8">
        <v>0</v>
      </c>
      <c r="D133" s="8">
        <v>0</v>
      </c>
      <c r="E133" s="8">
        <v>38.06</v>
      </c>
      <c r="F133" s="9">
        <v>25</v>
      </c>
      <c r="G133" s="8">
        <v>15</v>
      </c>
      <c r="H133" s="33">
        <v>16</v>
      </c>
      <c r="I133" s="26">
        <v>31.5</v>
      </c>
      <c r="J133" s="26"/>
      <c r="K133" s="26"/>
      <c r="L133" s="26"/>
      <c r="M133" s="31"/>
      <c r="N133" s="31"/>
      <c r="O133" s="31"/>
      <c r="P133" s="32"/>
      <c r="Q133" s="32"/>
    </row>
    <row r="134" spans="1:17" ht="15">
      <c r="A134" s="7" t="s">
        <v>101</v>
      </c>
      <c r="B134" s="12"/>
      <c r="C134" s="4">
        <v>0</v>
      </c>
      <c r="D134" s="4">
        <f t="shared" ref="D134" si="36">IF(AND(D136="",D135=""),"",C134+D136-D135)</f>
        <v>0</v>
      </c>
      <c r="E134" s="4">
        <v>0</v>
      </c>
      <c r="F134" s="4">
        <v>0</v>
      </c>
      <c r="G134" s="4">
        <f t="shared" ref="G134:N134" si="37">IF(AND(G136="",G135=""),"",F134+G136-G135)</f>
        <v>0</v>
      </c>
      <c r="H134" s="4">
        <f t="shared" si="37"/>
        <v>0</v>
      </c>
      <c r="I134" s="4">
        <f t="shared" si="37"/>
        <v>0</v>
      </c>
      <c r="J134" s="4" t="str">
        <f t="shared" si="37"/>
        <v/>
      </c>
      <c r="K134" s="4" t="str">
        <f t="shared" si="37"/>
        <v/>
      </c>
      <c r="L134" s="4" t="str">
        <f t="shared" si="37"/>
        <v/>
      </c>
      <c r="M134" s="4" t="str">
        <f t="shared" si="37"/>
        <v/>
      </c>
      <c r="N134" s="4" t="str">
        <f t="shared" si="37"/>
        <v/>
      </c>
      <c r="O134" s="4" t="e">
        <f>IF(AND(F136="",F135=""),"",N134+F136-F135)</f>
        <v>#VALUE!</v>
      </c>
      <c r="P134" s="12"/>
      <c r="Q134" s="15"/>
    </row>
    <row r="135" spans="1:17" ht="15">
      <c r="A135" s="2" t="s">
        <v>82</v>
      </c>
      <c r="B135" s="3"/>
      <c r="C135" s="8">
        <v>0</v>
      </c>
      <c r="D135" s="8">
        <v>0</v>
      </c>
      <c r="E135" s="8">
        <v>0</v>
      </c>
      <c r="F135" s="9">
        <v>0</v>
      </c>
      <c r="G135" s="8">
        <v>0</v>
      </c>
      <c r="H135" s="33">
        <v>0</v>
      </c>
      <c r="I135" s="26">
        <v>0</v>
      </c>
      <c r="J135" s="26"/>
      <c r="K135" s="26"/>
      <c r="L135" s="26"/>
      <c r="M135" s="31"/>
      <c r="N135" s="31"/>
      <c r="O135" s="31"/>
      <c r="P135" s="32"/>
      <c r="Q135" s="32"/>
    </row>
    <row r="136" spans="1:17" ht="15">
      <c r="A136" s="2" t="s">
        <v>83</v>
      </c>
      <c r="B136" s="3"/>
      <c r="C136" s="8">
        <v>0</v>
      </c>
      <c r="D136" s="8">
        <v>0</v>
      </c>
      <c r="E136" s="8">
        <v>0</v>
      </c>
      <c r="F136" s="9">
        <v>0</v>
      </c>
      <c r="G136" s="8">
        <v>0</v>
      </c>
      <c r="H136" s="33">
        <v>0</v>
      </c>
      <c r="I136" s="26">
        <v>0</v>
      </c>
      <c r="J136" s="26"/>
      <c r="K136" s="26"/>
      <c r="L136" s="26"/>
      <c r="M136" s="31"/>
      <c r="N136" s="31"/>
      <c r="O136" s="31"/>
      <c r="P136" s="32"/>
      <c r="Q136" s="32"/>
    </row>
    <row r="137" spans="1:17" ht="15">
      <c r="A137" s="7" t="s">
        <v>102</v>
      </c>
      <c r="B137" s="12"/>
      <c r="C137" s="4">
        <v>18114</v>
      </c>
      <c r="D137" s="4">
        <f t="shared" ref="D137:O137" si="38">IF(OR(D104="",D107="",D110="",D113="",D116="",D119="",D122="",D125="",D128="",D131=""),"",D104+D107+D110+D113+D116+D119+D122+D125+D128+D131)</f>
        <v>11534.5</v>
      </c>
      <c r="E137" s="4">
        <f t="shared" si="38"/>
        <v>11452.33</v>
      </c>
      <c r="F137" s="4">
        <f t="shared" si="38"/>
        <v>11477.33</v>
      </c>
      <c r="G137" s="4">
        <f t="shared" si="38"/>
        <v>11492.33</v>
      </c>
      <c r="H137" s="4">
        <f t="shared" si="38"/>
        <v>11508.33</v>
      </c>
      <c r="I137" s="4">
        <f t="shared" si="38"/>
        <v>11874.519999999999</v>
      </c>
      <c r="J137" s="4" t="str">
        <f t="shared" si="38"/>
        <v/>
      </c>
      <c r="K137" s="4" t="str">
        <f t="shared" si="38"/>
        <v/>
      </c>
      <c r="L137" s="4" t="str">
        <f t="shared" si="38"/>
        <v/>
      </c>
      <c r="M137" s="4" t="str">
        <f t="shared" si="38"/>
        <v/>
      </c>
      <c r="N137" s="4" t="str">
        <f t="shared" si="38"/>
        <v/>
      </c>
      <c r="O137" s="4" t="e">
        <f t="shared" si="38"/>
        <v>#VALUE!</v>
      </c>
      <c r="P137" s="3"/>
      <c r="Q137" s="19"/>
    </row>
    <row r="138" spans="1:17" ht="15">
      <c r="A138" s="7"/>
      <c r="B138" s="1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8"/>
      <c r="Q138" s="10"/>
    </row>
    <row r="139" spans="1:17" ht="15">
      <c r="A139" s="7" t="s">
        <v>103</v>
      </c>
      <c r="B139" s="1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0"/>
    </row>
    <row r="140" spans="1:17" ht="15">
      <c r="A140" s="2"/>
      <c r="B140" s="3"/>
      <c r="C140" s="4" t="s">
        <v>12</v>
      </c>
      <c r="D140" s="4" t="s">
        <v>1</v>
      </c>
      <c r="E140" s="4" t="s">
        <v>2</v>
      </c>
      <c r="F140" s="4" t="s">
        <v>3</v>
      </c>
      <c r="G140" s="4" t="s">
        <v>4</v>
      </c>
      <c r="H140" s="4" t="s">
        <v>5</v>
      </c>
      <c r="I140" s="4" t="s">
        <v>6</v>
      </c>
      <c r="J140" s="4" t="s">
        <v>7</v>
      </c>
      <c r="K140" s="4" t="s">
        <v>8</v>
      </c>
      <c r="L140" s="4" t="s">
        <v>9</v>
      </c>
      <c r="M140" s="4" t="s">
        <v>10</v>
      </c>
      <c r="N140" s="4" t="s">
        <v>11</v>
      </c>
      <c r="O140" s="4" t="s">
        <v>12</v>
      </c>
      <c r="P140" s="8"/>
      <c r="Q140" s="10"/>
    </row>
    <row r="141" spans="1:17" ht="15">
      <c r="A141" s="7" t="s">
        <v>104</v>
      </c>
      <c r="B141" s="3"/>
      <c r="C141" s="4">
        <v>495</v>
      </c>
      <c r="D141" s="5">
        <f t="shared" ref="D141:O141" si="39">IF(AND(D143="",D143=""),"",C141+D143-D142)</f>
        <v>495</v>
      </c>
      <c r="E141" s="5">
        <f t="shared" si="39"/>
        <v>495</v>
      </c>
      <c r="F141" s="5">
        <f t="shared" si="39"/>
        <v>515</v>
      </c>
      <c r="G141" s="4">
        <f t="shared" si="39"/>
        <v>515</v>
      </c>
      <c r="H141" s="4">
        <f t="shared" si="39"/>
        <v>1011.25</v>
      </c>
      <c r="I141" s="4">
        <f t="shared" si="39"/>
        <v>542</v>
      </c>
      <c r="J141" s="4" t="str">
        <f t="shared" si="39"/>
        <v/>
      </c>
      <c r="K141" s="4" t="str">
        <f t="shared" si="39"/>
        <v/>
      </c>
      <c r="L141" s="4" t="str">
        <f t="shared" si="39"/>
        <v/>
      </c>
      <c r="M141" s="4" t="str">
        <f t="shared" si="39"/>
        <v/>
      </c>
      <c r="N141" s="4" t="str">
        <f t="shared" si="39"/>
        <v/>
      </c>
      <c r="O141" s="4" t="str">
        <f t="shared" si="39"/>
        <v/>
      </c>
      <c r="P141" s="3"/>
      <c r="Q141" s="19"/>
    </row>
    <row r="142" spans="1:17">
      <c r="A142" s="2" t="s">
        <v>82</v>
      </c>
      <c r="B142" s="3"/>
      <c r="C142" s="8">
        <v>0</v>
      </c>
      <c r="D142" s="9">
        <v>0</v>
      </c>
      <c r="E142" s="8">
        <v>0</v>
      </c>
      <c r="F142" s="9">
        <v>434</v>
      </c>
      <c r="G142" s="8">
        <v>0</v>
      </c>
      <c r="H142" s="33">
        <v>0</v>
      </c>
      <c r="I142" s="26">
        <v>1044.25</v>
      </c>
      <c r="J142" s="26"/>
      <c r="K142" s="26"/>
      <c r="L142" s="26"/>
      <c r="M142" s="26"/>
      <c r="N142" s="26"/>
      <c r="O142" s="26"/>
      <c r="P142" s="27"/>
      <c r="Q142" s="27"/>
    </row>
    <row r="143" spans="1:17">
      <c r="A143" s="2" t="s">
        <v>83</v>
      </c>
      <c r="B143" s="3"/>
      <c r="C143" s="8">
        <v>0</v>
      </c>
      <c r="D143" s="9">
        <v>0</v>
      </c>
      <c r="E143" s="8">
        <v>0</v>
      </c>
      <c r="F143" s="9">
        <v>454</v>
      </c>
      <c r="G143" s="8">
        <v>0</v>
      </c>
      <c r="H143" s="33">
        <v>496.25</v>
      </c>
      <c r="I143" s="26">
        <v>575</v>
      </c>
      <c r="J143" s="26"/>
      <c r="K143" s="26"/>
      <c r="L143" s="26"/>
      <c r="M143" s="26"/>
      <c r="N143" s="26"/>
      <c r="O143" s="26"/>
      <c r="P143" s="27"/>
      <c r="Q143" s="27"/>
    </row>
    <row r="144" spans="1:17" ht="15">
      <c r="A144" s="7" t="s">
        <v>105</v>
      </c>
      <c r="B144" s="3"/>
      <c r="C144" s="4">
        <v>4173</v>
      </c>
      <c r="D144" s="5">
        <f t="shared" ref="D144:O144" si="40">IF(AND(D146="",D146=""),"",C144+D146-D145)</f>
        <v>4173</v>
      </c>
      <c r="E144" s="5">
        <f t="shared" si="40"/>
        <v>4141.5</v>
      </c>
      <c r="F144" s="5">
        <f t="shared" si="40"/>
        <v>4014.53</v>
      </c>
      <c r="G144" s="4">
        <f t="shared" si="40"/>
        <v>4014.53</v>
      </c>
      <c r="H144" s="4">
        <f t="shared" si="40"/>
        <v>4070.4900000000002</v>
      </c>
      <c r="I144" s="4">
        <f t="shared" si="40"/>
        <v>4070.4900000000002</v>
      </c>
      <c r="J144" s="4" t="str">
        <f t="shared" si="40"/>
        <v/>
      </c>
      <c r="K144" s="4" t="str">
        <f t="shared" si="40"/>
        <v/>
      </c>
      <c r="L144" s="4" t="str">
        <f t="shared" si="40"/>
        <v/>
      </c>
      <c r="M144" s="4" t="str">
        <f t="shared" si="40"/>
        <v/>
      </c>
      <c r="N144" s="4" t="str">
        <f t="shared" si="40"/>
        <v/>
      </c>
      <c r="O144" s="4" t="str">
        <f t="shared" si="40"/>
        <v/>
      </c>
      <c r="P144" s="3"/>
      <c r="Q144" s="19"/>
    </row>
    <row r="145" spans="1:17">
      <c r="A145" s="2" t="s">
        <v>82</v>
      </c>
      <c r="B145" s="3"/>
      <c r="C145" s="8">
        <v>0</v>
      </c>
      <c r="D145" s="8">
        <v>0</v>
      </c>
      <c r="E145" s="8">
        <v>31.5</v>
      </c>
      <c r="F145" s="9">
        <v>126.97</v>
      </c>
      <c r="G145" s="8">
        <v>0</v>
      </c>
      <c r="H145" s="33">
        <v>0</v>
      </c>
      <c r="I145" s="26">
        <v>0</v>
      </c>
      <c r="J145" s="26"/>
      <c r="K145" s="26"/>
      <c r="L145" s="26"/>
      <c r="M145" s="26"/>
      <c r="N145" s="26"/>
      <c r="O145" s="26"/>
      <c r="P145" s="27"/>
      <c r="Q145" s="27"/>
    </row>
    <row r="146" spans="1:17">
      <c r="A146" s="2" t="s">
        <v>83</v>
      </c>
      <c r="B146" s="3"/>
      <c r="C146" s="8">
        <v>0</v>
      </c>
      <c r="D146" s="8">
        <v>0</v>
      </c>
      <c r="E146" s="8">
        <v>0</v>
      </c>
      <c r="F146" s="9">
        <v>0</v>
      </c>
      <c r="G146" s="8">
        <v>0</v>
      </c>
      <c r="H146" s="33">
        <v>55.96</v>
      </c>
      <c r="I146" s="26">
        <v>0</v>
      </c>
      <c r="J146" s="26"/>
      <c r="K146" s="26"/>
      <c r="L146" s="26"/>
      <c r="M146" s="26"/>
      <c r="N146" s="26"/>
      <c r="O146" s="26"/>
      <c r="P146" s="27"/>
      <c r="Q146" s="27"/>
    </row>
    <row r="147" spans="1:17" ht="15">
      <c r="A147" s="7" t="s">
        <v>106</v>
      </c>
      <c r="B147" s="3"/>
      <c r="C147" s="4">
        <v>3264</v>
      </c>
      <c r="D147" s="5">
        <f t="shared" ref="D147:O147" si="41">IF(AND(D149="",D149=""),"",C147+D149-D148)</f>
        <v>3264</v>
      </c>
      <c r="E147" s="5">
        <f t="shared" si="41"/>
        <v>3264</v>
      </c>
      <c r="F147" s="5">
        <f t="shared" si="41"/>
        <v>3189</v>
      </c>
      <c r="G147" s="4">
        <f t="shared" si="41"/>
        <v>3189</v>
      </c>
      <c r="H147" s="4">
        <f t="shared" si="41"/>
        <v>3189</v>
      </c>
      <c r="I147" s="4">
        <f t="shared" si="41"/>
        <v>3189</v>
      </c>
      <c r="J147" s="4" t="str">
        <f t="shared" si="41"/>
        <v/>
      </c>
      <c r="K147" s="4" t="str">
        <f t="shared" si="41"/>
        <v/>
      </c>
      <c r="L147" s="4" t="str">
        <f t="shared" si="41"/>
        <v/>
      </c>
      <c r="M147" s="4" t="str">
        <f t="shared" si="41"/>
        <v/>
      </c>
      <c r="N147" s="4" t="str">
        <f t="shared" si="41"/>
        <v/>
      </c>
      <c r="O147" s="4" t="str">
        <f t="shared" si="41"/>
        <v/>
      </c>
      <c r="P147" s="3"/>
      <c r="Q147" s="19"/>
    </row>
    <row r="148" spans="1:17">
      <c r="A148" s="2" t="s">
        <v>82</v>
      </c>
      <c r="B148" s="3"/>
      <c r="C148" s="8">
        <v>0</v>
      </c>
      <c r="D148" s="9">
        <v>0</v>
      </c>
      <c r="E148" s="8">
        <v>0</v>
      </c>
      <c r="F148" s="9">
        <v>100</v>
      </c>
      <c r="G148" s="8">
        <v>0</v>
      </c>
      <c r="H148" s="33">
        <v>0</v>
      </c>
      <c r="I148" s="26">
        <v>0</v>
      </c>
      <c r="J148" s="26"/>
      <c r="K148" s="26"/>
      <c r="L148" s="26"/>
      <c r="M148" s="26"/>
      <c r="N148" s="26"/>
      <c r="O148" s="26"/>
      <c r="P148" s="27"/>
      <c r="Q148" s="27"/>
    </row>
    <row r="149" spans="1:17">
      <c r="A149" s="2" t="s">
        <v>83</v>
      </c>
      <c r="B149" s="3"/>
      <c r="C149" s="8">
        <v>0</v>
      </c>
      <c r="D149" s="9">
        <v>0</v>
      </c>
      <c r="E149" s="8">
        <v>0</v>
      </c>
      <c r="F149" s="9">
        <v>25</v>
      </c>
      <c r="G149" s="8">
        <v>0</v>
      </c>
      <c r="H149" s="33">
        <v>0</v>
      </c>
      <c r="I149" s="26">
        <v>0</v>
      </c>
      <c r="J149" s="26"/>
      <c r="K149" s="26"/>
      <c r="L149" s="26"/>
      <c r="M149" s="26"/>
      <c r="N149" s="26"/>
      <c r="O149" s="26"/>
      <c r="P149" s="27"/>
      <c r="Q149" s="27"/>
    </row>
    <row r="150" spans="1:17" ht="15">
      <c r="A150" s="7" t="s">
        <v>107</v>
      </c>
      <c r="B150" s="3"/>
      <c r="C150" s="4">
        <v>1015</v>
      </c>
      <c r="D150" s="5">
        <f t="shared" ref="D150:O150" si="42">IF(AND(D152="",D152=""),"",C150+D152-D151)</f>
        <v>1015</v>
      </c>
      <c r="E150" s="5">
        <f t="shared" si="42"/>
        <v>1015</v>
      </c>
      <c r="F150" s="5">
        <f t="shared" si="42"/>
        <v>1015</v>
      </c>
      <c r="G150" s="4">
        <f t="shared" si="42"/>
        <v>1015</v>
      </c>
      <c r="H150" s="4">
        <f t="shared" si="42"/>
        <v>1015</v>
      </c>
      <c r="I150" s="4">
        <f t="shared" si="42"/>
        <v>1015</v>
      </c>
      <c r="J150" s="4" t="str">
        <f t="shared" si="42"/>
        <v/>
      </c>
      <c r="K150" s="4" t="str">
        <f t="shared" si="42"/>
        <v/>
      </c>
      <c r="L150" s="4" t="str">
        <f t="shared" si="42"/>
        <v/>
      </c>
      <c r="M150" s="4" t="str">
        <f t="shared" si="42"/>
        <v/>
      </c>
      <c r="N150" s="4" t="str">
        <f t="shared" si="42"/>
        <v/>
      </c>
      <c r="O150" s="4" t="str">
        <f t="shared" si="42"/>
        <v/>
      </c>
      <c r="P150" s="3"/>
      <c r="Q150" s="19"/>
    </row>
    <row r="151" spans="1:17">
      <c r="A151" s="2" t="s">
        <v>82</v>
      </c>
      <c r="B151" s="3"/>
      <c r="C151" s="8">
        <v>0</v>
      </c>
      <c r="D151" s="9">
        <v>0</v>
      </c>
      <c r="E151" s="8">
        <v>0</v>
      </c>
      <c r="F151" s="9">
        <v>0</v>
      </c>
      <c r="G151" s="8">
        <v>0</v>
      </c>
      <c r="H151" s="33">
        <v>0</v>
      </c>
      <c r="I151" s="26">
        <v>0</v>
      </c>
      <c r="J151" s="26"/>
      <c r="K151" s="26"/>
      <c r="L151" s="26"/>
      <c r="M151" s="26"/>
      <c r="N151" s="26"/>
      <c r="O151" s="26"/>
      <c r="P151" s="27"/>
      <c r="Q151" s="27"/>
    </row>
    <row r="152" spans="1:17">
      <c r="A152" s="2" t="s">
        <v>83</v>
      </c>
      <c r="B152" s="3"/>
      <c r="C152" s="8">
        <v>0</v>
      </c>
      <c r="D152" s="9">
        <v>0</v>
      </c>
      <c r="E152" s="8">
        <v>0</v>
      </c>
      <c r="F152" s="9">
        <v>0</v>
      </c>
      <c r="G152" s="8">
        <v>0</v>
      </c>
      <c r="H152" s="33">
        <v>0</v>
      </c>
      <c r="I152" s="26">
        <v>0</v>
      </c>
      <c r="J152" s="26"/>
      <c r="K152" s="26"/>
      <c r="L152" s="26"/>
      <c r="M152" s="26"/>
      <c r="N152" s="26"/>
      <c r="O152" s="26"/>
      <c r="P152" s="27"/>
      <c r="Q152" s="27"/>
    </row>
    <row r="153" spans="1:17" ht="15">
      <c r="A153" s="7" t="s">
        <v>108</v>
      </c>
      <c r="B153" s="12"/>
      <c r="C153" s="4">
        <v>780</v>
      </c>
      <c r="D153" s="5">
        <f t="shared" ref="D153:O153" si="43">IF(AND(D155="",D155=""),"",C153+D155-D154)</f>
        <v>780</v>
      </c>
      <c r="E153" s="5">
        <f t="shared" si="43"/>
        <v>1180</v>
      </c>
      <c r="F153" s="5">
        <f t="shared" si="43"/>
        <v>1180</v>
      </c>
      <c r="G153" s="4">
        <f t="shared" si="43"/>
        <v>1255</v>
      </c>
      <c r="H153" s="4">
        <f t="shared" si="43"/>
        <v>1255</v>
      </c>
      <c r="I153" s="4">
        <f t="shared" si="43"/>
        <v>1255</v>
      </c>
      <c r="J153" s="4" t="str">
        <f t="shared" si="43"/>
        <v/>
      </c>
      <c r="K153" s="4" t="str">
        <f t="shared" si="43"/>
        <v/>
      </c>
      <c r="L153" s="4" t="str">
        <f t="shared" si="43"/>
        <v/>
      </c>
      <c r="M153" s="4" t="str">
        <f t="shared" si="43"/>
        <v/>
      </c>
      <c r="N153" s="4" t="str">
        <f t="shared" si="43"/>
        <v/>
      </c>
      <c r="O153" s="4" t="str">
        <f t="shared" si="43"/>
        <v/>
      </c>
      <c r="P153" s="12"/>
      <c r="Q153" s="15"/>
    </row>
    <row r="154" spans="1:17">
      <c r="A154" s="30" t="s">
        <v>92</v>
      </c>
      <c r="B154" s="3"/>
      <c r="C154" s="8">
        <v>0</v>
      </c>
      <c r="D154" s="9">
        <v>0</v>
      </c>
      <c r="E154" s="8">
        <v>0</v>
      </c>
      <c r="F154" s="9">
        <v>0</v>
      </c>
      <c r="G154" s="8">
        <v>0</v>
      </c>
      <c r="H154" s="33">
        <v>0</v>
      </c>
      <c r="I154" s="26">
        <v>0</v>
      </c>
      <c r="J154" s="26"/>
      <c r="K154" s="26"/>
      <c r="L154" s="26"/>
      <c r="M154" s="26"/>
      <c r="N154" s="26"/>
      <c r="O154" s="26"/>
      <c r="P154" s="27"/>
      <c r="Q154" s="27"/>
    </row>
    <row r="155" spans="1:17">
      <c r="A155" s="30" t="s">
        <v>93</v>
      </c>
      <c r="B155" s="3"/>
      <c r="C155" s="8">
        <v>0</v>
      </c>
      <c r="D155" s="9">
        <v>0</v>
      </c>
      <c r="E155" s="8">
        <v>400</v>
      </c>
      <c r="F155" s="9">
        <v>0</v>
      </c>
      <c r="G155" s="8">
        <v>75</v>
      </c>
      <c r="H155" s="33">
        <v>0</v>
      </c>
      <c r="I155" s="26">
        <v>0</v>
      </c>
      <c r="J155" s="26"/>
      <c r="K155" s="26"/>
      <c r="L155" s="26"/>
      <c r="M155" s="26"/>
      <c r="N155" s="26"/>
      <c r="O155" s="26"/>
      <c r="P155" s="27"/>
      <c r="Q155" s="27"/>
    </row>
    <row r="156" spans="1:17" ht="15">
      <c r="A156" s="7" t="s">
        <v>109</v>
      </c>
      <c r="B156" s="12"/>
      <c r="C156" s="4">
        <v>305</v>
      </c>
      <c r="D156" s="5">
        <f t="shared" ref="D156:O156" si="44">IF(AND(D158="",D158=""),"",C156+D158-D157)</f>
        <v>305</v>
      </c>
      <c r="E156" s="5">
        <f t="shared" si="44"/>
        <v>305</v>
      </c>
      <c r="F156" s="5">
        <f t="shared" si="44"/>
        <v>305</v>
      </c>
      <c r="G156" s="4">
        <f t="shared" si="44"/>
        <v>305</v>
      </c>
      <c r="H156" s="4">
        <f t="shared" si="44"/>
        <v>305</v>
      </c>
      <c r="I156" s="4">
        <f t="shared" si="44"/>
        <v>305</v>
      </c>
      <c r="J156" s="4" t="str">
        <f t="shared" si="44"/>
        <v/>
      </c>
      <c r="K156" s="4" t="str">
        <f t="shared" si="44"/>
        <v/>
      </c>
      <c r="L156" s="4" t="str">
        <f t="shared" si="44"/>
        <v/>
      </c>
      <c r="M156" s="4" t="str">
        <f t="shared" si="44"/>
        <v/>
      </c>
      <c r="N156" s="4" t="str">
        <f t="shared" si="44"/>
        <v/>
      </c>
      <c r="O156" s="4" t="str">
        <f t="shared" si="44"/>
        <v/>
      </c>
      <c r="P156" s="12"/>
      <c r="Q156" s="15"/>
    </row>
    <row r="157" spans="1:17">
      <c r="A157" s="30" t="s">
        <v>92</v>
      </c>
      <c r="B157" s="3"/>
      <c r="C157" s="8">
        <v>0</v>
      </c>
      <c r="D157" s="9">
        <v>0</v>
      </c>
      <c r="E157" s="8">
        <v>0</v>
      </c>
      <c r="F157" s="9">
        <v>0</v>
      </c>
      <c r="G157" s="8">
        <v>0</v>
      </c>
      <c r="H157" s="33">
        <v>0</v>
      </c>
      <c r="I157" s="26">
        <v>0</v>
      </c>
      <c r="J157" s="26"/>
      <c r="K157" s="26"/>
      <c r="L157" s="26"/>
      <c r="M157" s="26"/>
      <c r="N157" s="26"/>
      <c r="O157" s="26"/>
      <c r="P157" s="27"/>
      <c r="Q157" s="27"/>
    </row>
    <row r="158" spans="1:17" ht="15">
      <c r="A158" s="30" t="s">
        <v>93</v>
      </c>
      <c r="B158" s="3"/>
      <c r="C158" s="8">
        <v>0</v>
      </c>
      <c r="D158" s="9">
        <v>0</v>
      </c>
      <c r="E158" s="8">
        <v>0</v>
      </c>
      <c r="F158" s="9">
        <v>0</v>
      </c>
      <c r="G158" s="8">
        <v>0</v>
      </c>
      <c r="H158" s="33">
        <v>0</v>
      </c>
      <c r="I158" s="26">
        <v>0</v>
      </c>
      <c r="J158" s="26"/>
      <c r="K158" s="26"/>
      <c r="L158" s="26"/>
      <c r="M158" s="31"/>
      <c r="N158" s="31"/>
      <c r="O158" s="31"/>
      <c r="P158" s="32"/>
      <c r="Q158" s="32"/>
    </row>
    <row r="159" spans="1:17" ht="15">
      <c r="A159" s="7" t="s">
        <v>110</v>
      </c>
      <c r="B159" s="12"/>
      <c r="C159" s="4">
        <v>313</v>
      </c>
      <c r="D159" s="5">
        <f t="shared" ref="D159:O159" si="45">IF(AND(D161="",D161=""),"",C159+D161-D160)</f>
        <v>313</v>
      </c>
      <c r="E159" s="5">
        <f t="shared" si="45"/>
        <v>313</v>
      </c>
      <c r="F159" s="5">
        <f t="shared" si="45"/>
        <v>313</v>
      </c>
      <c r="G159" s="4">
        <f t="shared" si="45"/>
        <v>313</v>
      </c>
      <c r="H159" s="4">
        <f t="shared" si="45"/>
        <v>313</v>
      </c>
      <c r="I159" s="4">
        <f t="shared" si="45"/>
        <v>313</v>
      </c>
      <c r="J159" s="4" t="str">
        <f t="shared" si="45"/>
        <v/>
      </c>
      <c r="K159" s="4" t="str">
        <f t="shared" si="45"/>
        <v/>
      </c>
      <c r="L159" s="4" t="str">
        <f t="shared" si="45"/>
        <v/>
      </c>
      <c r="M159" s="4" t="str">
        <f t="shared" si="45"/>
        <v/>
      </c>
      <c r="N159" s="4" t="str">
        <f t="shared" si="45"/>
        <v/>
      </c>
      <c r="O159" s="4" t="str">
        <f t="shared" si="45"/>
        <v/>
      </c>
      <c r="P159" s="12"/>
      <c r="Q159" s="15"/>
    </row>
    <row r="160" spans="1:17">
      <c r="A160" s="30" t="s">
        <v>92</v>
      </c>
      <c r="B160" s="3"/>
      <c r="C160" s="8">
        <v>0</v>
      </c>
      <c r="D160" s="9">
        <v>0</v>
      </c>
      <c r="E160" s="8">
        <v>0</v>
      </c>
      <c r="F160" s="9">
        <v>0</v>
      </c>
      <c r="G160" s="8">
        <v>0</v>
      </c>
      <c r="H160" s="33">
        <v>0</v>
      </c>
      <c r="I160" s="26">
        <v>0</v>
      </c>
      <c r="J160" s="26"/>
      <c r="K160" s="26"/>
      <c r="L160" s="26"/>
      <c r="M160" s="26"/>
      <c r="N160" s="26"/>
      <c r="O160" s="26"/>
      <c r="P160" s="27"/>
      <c r="Q160" s="27"/>
    </row>
    <row r="161" spans="1:17" ht="15">
      <c r="A161" s="30" t="s">
        <v>93</v>
      </c>
      <c r="B161" s="3"/>
      <c r="C161" s="8">
        <v>0</v>
      </c>
      <c r="D161" s="9">
        <v>0</v>
      </c>
      <c r="E161" s="8">
        <v>0</v>
      </c>
      <c r="F161" s="9">
        <v>0</v>
      </c>
      <c r="G161" s="8">
        <v>0</v>
      </c>
      <c r="H161" s="33">
        <v>0</v>
      </c>
      <c r="I161" s="26">
        <v>0</v>
      </c>
      <c r="J161" s="26"/>
      <c r="K161" s="26"/>
      <c r="L161" s="26"/>
      <c r="M161" s="31"/>
      <c r="N161" s="31"/>
      <c r="O161" s="31"/>
      <c r="P161" s="32"/>
      <c r="Q161" s="32"/>
    </row>
    <row r="162" spans="1:17" ht="15">
      <c r="A162" s="7" t="s">
        <v>111</v>
      </c>
      <c r="B162" s="12"/>
      <c r="C162" s="4">
        <v>125</v>
      </c>
      <c r="D162" s="5">
        <f t="shared" ref="D162:O162" si="46">IF(AND(D164="",D164=""),"",C162+D164-D163)</f>
        <v>131.13</v>
      </c>
      <c r="E162" s="5">
        <f t="shared" si="46"/>
        <v>131.13</v>
      </c>
      <c r="F162" s="5">
        <f t="shared" si="46"/>
        <v>131.13</v>
      </c>
      <c r="G162" s="4">
        <f t="shared" si="46"/>
        <v>131.13</v>
      </c>
      <c r="H162" s="4">
        <f t="shared" si="46"/>
        <v>131.13</v>
      </c>
      <c r="I162" s="4">
        <f t="shared" si="46"/>
        <v>61.86999999999999</v>
      </c>
      <c r="J162" s="4" t="str">
        <f t="shared" si="46"/>
        <v/>
      </c>
      <c r="K162" s="4" t="str">
        <f t="shared" si="46"/>
        <v/>
      </c>
      <c r="L162" s="4" t="str">
        <f t="shared" si="46"/>
        <v/>
      </c>
      <c r="M162" s="4" t="str">
        <f t="shared" si="46"/>
        <v/>
      </c>
      <c r="N162" s="4" t="str">
        <f t="shared" si="46"/>
        <v/>
      </c>
      <c r="O162" s="4" t="str">
        <f t="shared" si="46"/>
        <v/>
      </c>
      <c r="P162" s="12"/>
      <c r="Q162" s="15"/>
    </row>
    <row r="163" spans="1:17">
      <c r="A163" s="30" t="s">
        <v>92</v>
      </c>
      <c r="B163" s="3"/>
      <c r="C163" s="8">
        <v>0</v>
      </c>
      <c r="D163" s="9">
        <v>0</v>
      </c>
      <c r="E163" s="8">
        <v>0</v>
      </c>
      <c r="F163" s="9">
        <v>0</v>
      </c>
      <c r="G163" s="8">
        <v>0</v>
      </c>
      <c r="H163" s="33">
        <v>0</v>
      </c>
      <c r="I163" s="26">
        <v>69.260000000000005</v>
      </c>
      <c r="J163" s="26"/>
      <c r="K163" s="26"/>
      <c r="L163" s="26"/>
      <c r="M163" s="26"/>
      <c r="N163" s="26"/>
      <c r="O163" s="26"/>
      <c r="P163" s="27"/>
      <c r="Q163" s="27"/>
    </row>
    <row r="164" spans="1:17" ht="15">
      <c r="A164" s="30" t="s">
        <v>93</v>
      </c>
      <c r="B164" s="3"/>
      <c r="C164" s="8">
        <v>0</v>
      </c>
      <c r="D164" s="9">
        <v>6.13</v>
      </c>
      <c r="E164" s="8">
        <v>0</v>
      </c>
      <c r="F164" s="9">
        <v>0</v>
      </c>
      <c r="G164" s="8">
        <v>0</v>
      </c>
      <c r="H164" s="33">
        <v>0</v>
      </c>
      <c r="I164" s="26">
        <v>0</v>
      </c>
      <c r="J164" s="26"/>
      <c r="K164" s="26"/>
      <c r="L164" s="26"/>
      <c r="M164" s="31"/>
      <c r="N164" s="31"/>
      <c r="O164" s="31"/>
      <c r="P164" s="32"/>
      <c r="Q164" s="32"/>
    </row>
    <row r="165" spans="1:17" ht="15.75" thickBot="1">
      <c r="A165" s="34" t="s">
        <v>13</v>
      </c>
      <c r="B165" s="35"/>
      <c r="C165" s="4">
        <f>IF(OR(C141="",C144="",C147="",C150="",C153="",C156="",C159=""),"",C141+C144+C147+C150+C153+C156+C159+C162)</f>
        <v>10470</v>
      </c>
      <c r="D165" s="5">
        <f t="shared" ref="D165:O165" si="47">IF(OR(D141="",D144="",D147="",D150="",D153="",D156="",D159=""),"",D141+D144+D147+D150+D153+D156+D159+D162)</f>
        <v>10476.129999999999</v>
      </c>
      <c r="E165" s="5">
        <f t="shared" si="47"/>
        <v>10844.63</v>
      </c>
      <c r="F165" s="5">
        <f t="shared" si="47"/>
        <v>10662.66</v>
      </c>
      <c r="G165" s="4">
        <f t="shared" si="47"/>
        <v>10737.66</v>
      </c>
      <c r="H165" s="4">
        <f t="shared" si="47"/>
        <v>11289.869999999999</v>
      </c>
      <c r="I165" s="4">
        <f t="shared" si="47"/>
        <v>10751.36</v>
      </c>
      <c r="J165" s="4" t="str">
        <f t="shared" si="47"/>
        <v/>
      </c>
      <c r="K165" s="4" t="str">
        <f t="shared" si="47"/>
        <v/>
      </c>
      <c r="L165" s="4" t="str">
        <f t="shared" si="47"/>
        <v/>
      </c>
      <c r="M165" s="4" t="str">
        <f t="shared" si="47"/>
        <v/>
      </c>
      <c r="N165" s="4" t="str">
        <f t="shared" si="47"/>
        <v/>
      </c>
      <c r="O165" s="4" t="str">
        <f t="shared" si="47"/>
        <v/>
      </c>
      <c r="P165" s="3"/>
      <c r="Q165" s="19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ageMargins left="0.7" right="0.7" top="0.75" bottom="0.75" header="0.3" footer="0.3"/>
  <pageSetup scale="74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F872-B138-4C6C-AB12-D6FC290BCF4D}">
  <dimension ref="A1:D63"/>
  <sheetViews>
    <sheetView tabSelected="1" topLeftCell="A30" workbookViewId="0">
      <selection activeCell="B44" sqref="B44:C44"/>
    </sheetView>
  </sheetViews>
  <sheetFormatPr defaultColWidth="8.77734375" defaultRowHeight="15"/>
  <cols>
    <col min="1" max="1" width="25" style="46" bestFit="1" customWidth="1"/>
    <col min="2" max="2" width="9.33203125" style="48" bestFit="1" customWidth="1"/>
    <col min="3" max="3" width="13.5546875" style="48" bestFit="1" customWidth="1"/>
    <col min="4" max="16384" width="8.77734375" style="46"/>
  </cols>
  <sheetData>
    <row r="1" spans="1:4" s="44" customFormat="1" ht="30">
      <c r="A1" s="44" t="s">
        <v>0</v>
      </c>
      <c r="B1" s="47" t="s">
        <v>113</v>
      </c>
      <c r="C1" s="47" t="s">
        <v>115</v>
      </c>
    </row>
    <row r="2" spans="1:4">
      <c r="A2" s="45"/>
      <c r="B2" s="49" t="s">
        <v>14</v>
      </c>
      <c r="C2" s="49" t="s">
        <v>14</v>
      </c>
    </row>
    <row r="3" spans="1:4">
      <c r="A3" s="45" t="s">
        <v>16</v>
      </c>
      <c r="B3" s="49"/>
    </row>
    <row r="4" spans="1:4">
      <c r="A4" s="45"/>
      <c r="B4" s="49"/>
      <c r="C4" s="49"/>
    </row>
    <row r="5" spans="1:4">
      <c r="A5" s="45" t="s">
        <v>17</v>
      </c>
      <c r="B5" s="49">
        <v>152305</v>
      </c>
      <c r="C5" s="49">
        <v>173006</v>
      </c>
    </row>
    <row r="6" spans="1:4">
      <c r="A6" s="45" t="s">
        <v>18</v>
      </c>
      <c r="B6" s="49">
        <v>4000</v>
      </c>
      <c r="C6" s="49">
        <v>4000</v>
      </c>
    </row>
    <row r="7" spans="1:4">
      <c r="A7" s="45" t="s">
        <v>19</v>
      </c>
      <c r="B7" s="49">
        <v>20000</v>
      </c>
      <c r="C7" s="49">
        <v>18000</v>
      </c>
      <c r="D7" s="45"/>
    </row>
    <row r="8" spans="1:4">
      <c r="A8" s="45" t="s">
        <v>116</v>
      </c>
      <c r="B8" s="49">
        <v>0</v>
      </c>
      <c r="C8" s="49"/>
    </row>
    <row r="9" spans="1:4">
      <c r="A9" s="45" t="s">
        <v>21</v>
      </c>
      <c r="B9" s="49">
        <v>0</v>
      </c>
      <c r="C9" s="49"/>
    </row>
    <row r="10" spans="1:4">
      <c r="A10" s="45" t="s">
        <v>22</v>
      </c>
      <c r="B10" s="49">
        <v>6374</v>
      </c>
      <c r="C10" s="49">
        <v>6435</v>
      </c>
    </row>
    <row r="11" spans="1:4">
      <c r="A11" s="46" t="s">
        <v>23</v>
      </c>
      <c r="B11" s="49">
        <v>182679</v>
      </c>
      <c r="C11" s="49">
        <v>201441</v>
      </c>
    </row>
    <row r="12" spans="1:4">
      <c r="B12" s="49"/>
      <c r="C12" s="49"/>
    </row>
    <row r="13" spans="1:4">
      <c r="A13" s="46" t="s">
        <v>25</v>
      </c>
      <c r="B13" s="49"/>
      <c r="C13" s="49"/>
    </row>
    <row r="14" spans="1:4">
      <c r="B14" s="49"/>
      <c r="C14" s="49"/>
    </row>
    <row r="15" spans="1:4">
      <c r="A15" s="46" t="s">
        <v>26</v>
      </c>
      <c r="B15" s="49"/>
      <c r="C15" s="49"/>
    </row>
    <row r="16" spans="1:4">
      <c r="A16" s="46" t="s">
        <v>27</v>
      </c>
      <c r="B16" s="49">
        <v>3500</v>
      </c>
      <c r="C16" s="49">
        <v>3500</v>
      </c>
    </row>
    <row r="17" spans="1:3">
      <c r="A17" s="46" t="s">
        <v>28</v>
      </c>
      <c r="B17" s="49">
        <v>4000</v>
      </c>
      <c r="C17" s="49">
        <v>5734</v>
      </c>
    </row>
    <row r="18" spans="1:3">
      <c r="A18" s="46" t="s">
        <v>29</v>
      </c>
      <c r="B18" s="49">
        <v>7680</v>
      </c>
      <c r="C18" s="49">
        <v>8021</v>
      </c>
    </row>
    <row r="19" spans="1:3">
      <c r="A19" s="46" t="s">
        <v>30</v>
      </c>
      <c r="B19" s="49">
        <v>8925</v>
      </c>
      <c r="C19" s="49">
        <v>8925</v>
      </c>
    </row>
    <row r="20" spans="1:3">
      <c r="A20" s="46" t="s">
        <v>31</v>
      </c>
      <c r="B20" s="49">
        <v>3644</v>
      </c>
      <c r="C20" s="49">
        <v>3644</v>
      </c>
    </row>
    <row r="21" spans="1:3">
      <c r="A21" s="46" t="s">
        <v>32</v>
      </c>
      <c r="B21" s="49">
        <v>4725</v>
      </c>
      <c r="C21" s="49">
        <v>4200</v>
      </c>
    </row>
    <row r="22" spans="1:3">
      <c r="A22" s="46" t="s">
        <v>33</v>
      </c>
      <c r="B22" s="49">
        <v>1365</v>
      </c>
      <c r="C22" s="49">
        <v>1365</v>
      </c>
    </row>
    <row r="23" spans="1:3">
      <c r="A23" s="46" t="s">
        <v>34</v>
      </c>
      <c r="B23" s="49">
        <v>1000</v>
      </c>
      <c r="C23" s="49">
        <v>1500</v>
      </c>
    </row>
    <row r="24" spans="1:3">
      <c r="B24" s="49"/>
      <c r="C24" s="49"/>
    </row>
    <row r="25" spans="1:3">
      <c r="A25" s="46" t="s">
        <v>35</v>
      </c>
      <c r="B25" s="49"/>
      <c r="C25" s="49"/>
    </row>
    <row r="26" spans="1:3">
      <c r="A26" s="46" t="s">
        <v>36</v>
      </c>
      <c r="B26" s="49">
        <v>3700</v>
      </c>
      <c r="C26" s="49">
        <v>4525</v>
      </c>
    </row>
    <row r="27" spans="1:3">
      <c r="A27" s="46" t="s">
        <v>37</v>
      </c>
      <c r="B27" s="49">
        <v>3100</v>
      </c>
      <c r="C27" s="49">
        <v>3750</v>
      </c>
    </row>
    <row r="28" spans="1:3">
      <c r="A28" s="46" t="s">
        <v>38</v>
      </c>
      <c r="B28" s="49">
        <v>1714</v>
      </c>
      <c r="C28" s="49">
        <v>2790</v>
      </c>
    </row>
    <row r="29" spans="1:3">
      <c r="A29" s="46" t="s">
        <v>39</v>
      </c>
      <c r="B29" s="49">
        <v>100</v>
      </c>
      <c r="C29" s="49">
        <v>100</v>
      </c>
    </row>
    <row r="30" spans="1:3">
      <c r="B30" s="49"/>
      <c r="C30" s="49"/>
    </row>
    <row r="31" spans="1:3">
      <c r="A31" s="46" t="s">
        <v>40</v>
      </c>
      <c r="B31" s="49"/>
      <c r="C31" s="49"/>
    </row>
    <row r="32" spans="1:3">
      <c r="A32" s="46" t="s">
        <v>41</v>
      </c>
      <c r="B32" s="49">
        <v>300</v>
      </c>
      <c r="C32" s="49">
        <v>300</v>
      </c>
    </row>
    <row r="33" spans="1:3">
      <c r="A33" s="46" t="s">
        <v>42</v>
      </c>
      <c r="B33" s="49">
        <v>200</v>
      </c>
      <c r="C33" s="49">
        <v>200</v>
      </c>
    </row>
    <row r="34" spans="1:3">
      <c r="A34" s="46" t="s">
        <v>43</v>
      </c>
      <c r="B34" s="49">
        <v>900</v>
      </c>
      <c r="C34" s="49">
        <v>900</v>
      </c>
    </row>
    <row r="35" spans="1:3">
      <c r="A35" s="46" t="s">
        <v>44</v>
      </c>
      <c r="B35" s="49">
        <v>120</v>
      </c>
      <c r="C35" s="49">
        <v>120</v>
      </c>
    </row>
    <row r="36" spans="1:3">
      <c r="B36" s="49"/>
      <c r="C36" s="49"/>
    </row>
    <row r="37" spans="1:3">
      <c r="A37" s="46" t="s">
        <v>45</v>
      </c>
      <c r="B37" s="49"/>
      <c r="C37" s="49"/>
    </row>
    <row r="38" spans="1:3">
      <c r="A38" s="46" t="s">
        <v>46</v>
      </c>
      <c r="B38" s="49">
        <v>500</v>
      </c>
      <c r="C38" s="49">
        <v>500</v>
      </c>
    </row>
    <row r="39" spans="1:3">
      <c r="A39" s="46" t="s">
        <v>47</v>
      </c>
      <c r="B39" s="49">
        <v>1000</v>
      </c>
      <c r="C39" s="49">
        <v>945</v>
      </c>
    </row>
    <row r="40" spans="1:3">
      <c r="A40" s="46" t="s">
        <v>48</v>
      </c>
      <c r="B40" s="49">
        <v>850</v>
      </c>
      <c r="C40" s="49">
        <v>850</v>
      </c>
    </row>
    <row r="41" spans="1:3">
      <c r="A41" s="46" t="s">
        <v>49</v>
      </c>
      <c r="B41" s="49">
        <v>10417</v>
      </c>
      <c r="C41" s="49">
        <v>9378</v>
      </c>
    </row>
    <row r="42" spans="1:3">
      <c r="B42" s="49"/>
      <c r="C42" s="49"/>
    </row>
    <row r="43" spans="1:3">
      <c r="B43" s="49"/>
      <c r="C43" s="49"/>
    </row>
    <row r="44" spans="1:3">
      <c r="B44" s="49" t="s">
        <v>14</v>
      </c>
      <c r="C44" s="49" t="s">
        <v>14</v>
      </c>
    </row>
    <row r="45" spans="1:3">
      <c r="A45" s="46" t="s">
        <v>50</v>
      </c>
      <c r="B45" s="49"/>
      <c r="C45" s="49"/>
    </row>
    <row r="46" spans="1:3">
      <c r="B46" s="49"/>
      <c r="C46" s="49"/>
    </row>
    <row r="47" spans="1:3">
      <c r="A47" s="46" t="s">
        <v>51</v>
      </c>
      <c r="B47" s="49">
        <v>15832</v>
      </c>
      <c r="C47" s="49">
        <v>16777</v>
      </c>
    </row>
    <row r="48" spans="1:3">
      <c r="A48" s="46" t="s">
        <v>52</v>
      </c>
      <c r="B48" s="49">
        <v>1500</v>
      </c>
      <c r="C48" s="49">
        <v>1500</v>
      </c>
    </row>
    <row r="49" spans="1:3">
      <c r="A49" s="46" t="s">
        <v>53</v>
      </c>
      <c r="B49" s="49">
        <v>9597</v>
      </c>
      <c r="C49" s="49">
        <v>10442</v>
      </c>
    </row>
    <row r="50" spans="1:3">
      <c r="A50" s="46" t="s">
        <v>54</v>
      </c>
      <c r="B50" s="49">
        <v>4844</v>
      </c>
      <c r="C50" s="49">
        <v>5598</v>
      </c>
    </row>
    <row r="51" spans="1:3">
      <c r="A51" s="46" t="s">
        <v>55</v>
      </c>
      <c r="B51" s="49">
        <v>7966</v>
      </c>
      <c r="C51" s="49">
        <v>7726</v>
      </c>
    </row>
    <row r="52" spans="1:3">
      <c r="A52" s="46" t="s">
        <v>56</v>
      </c>
      <c r="B52" s="49">
        <v>10578</v>
      </c>
      <c r="C52" s="49">
        <v>11821</v>
      </c>
    </row>
    <row r="53" spans="1:3">
      <c r="A53" s="46" t="s">
        <v>114</v>
      </c>
      <c r="B53" s="49"/>
      <c r="C53" s="49">
        <v>6437</v>
      </c>
    </row>
    <row r="54" spans="1:3">
      <c r="A54" s="46" t="s">
        <v>57</v>
      </c>
      <c r="B54" s="49">
        <v>1000</v>
      </c>
      <c r="C54" s="49"/>
    </row>
    <row r="55" spans="1:3">
      <c r="B55" s="49"/>
      <c r="C55" s="49"/>
    </row>
    <row r="56" spans="1:3">
      <c r="A56" s="46" t="s">
        <v>58</v>
      </c>
      <c r="B56" s="49">
        <v>73621</v>
      </c>
      <c r="C56" s="49">
        <v>79893</v>
      </c>
    </row>
    <row r="57" spans="1:3">
      <c r="A57" s="46" t="s">
        <v>59</v>
      </c>
      <c r="B57" s="49">
        <v>59038</v>
      </c>
      <c r="C57" s="49">
        <v>63513</v>
      </c>
    </row>
    <row r="58" spans="1:3">
      <c r="A58" s="46" t="s">
        <v>60</v>
      </c>
      <c r="B58" s="49">
        <v>1099</v>
      </c>
      <c r="C58" s="49">
        <v>2480</v>
      </c>
    </row>
    <row r="59" spans="1:3">
      <c r="A59" s="46" t="s">
        <v>61</v>
      </c>
      <c r="B59" s="49">
        <v>5484</v>
      </c>
      <c r="C59" s="49">
        <v>5900</v>
      </c>
    </row>
    <row r="60" spans="1:3">
      <c r="A60" s="46" t="s">
        <v>62</v>
      </c>
      <c r="B60" s="49">
        <v>8000</v>
      </c>
      <c r="C60" s="49">
        <v>8000</v>
      </c>
    </row>
    <row r="61" spans="1:3">
      <c r="B61" s="49"/>
      <c r="C61" s="49"/>
    </row>
    <row r="62" spans="1:3">
      <c r="A62" s="46" t="s">
        <v>63</v>
      </c>
      <c r="B62" s="49">
        <v>182678</v>
      </c>
      <c r="C62" s="49">
        <v>201441</v>
      </c>
    </row>
    <row r="63" spans="1:3">
      <c r="B63" s="49"/>
      <c r="C63" s="49"/>
    </row>
  </sheetData>
  <phoneticPr fontId="12" type="noConversion"/>
  <pageMargins left="0.7" right="0.7" top="0.75" bottom="0.75" header="0.3" footer="0.3"/>
  <pageSetup fitToHeight="0" orientation="portrait" horizontalDpi="0" verticalDpi="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 2023-2024</vt:lpstr>
      <vt:lpstr>2024 2025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Helmer</dc:creator>
  <cp:lastModifiedBy>Greg Kramer</cp:lastModifiedBy>
  <cp:lastPrinted>2024-02-10T16:58:59Z</cp:lastPrinted>
  <dcterms:created xsi:type="dcterms:W3CDTF">2023-12-26T18:41:00Z</dcterms:created>
  <dcterms:modified xsi:type="dcterms:W3CDTF">2024-04-18T22:00:53Z</dcterms:modified>
</cp:coreProperties>
</file>